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firstSheet="1"/>
  </bookViews>
  <sheets>
    <sheet name="限价汇总" sheetId="2" r:id="rId1"/>
    <sheet name="车棚-土建工程" sheetId="3" r:id="rId2"/>
    <sheet name="车棚-安装工程" sheetId="4" r:id="rId3"/>
    <sheet name="废料池（新增）" sheetId="5" r:id="rId4"/>
  </sheets>
  <definedNames>
    <definedName name="A2A3阳台">#N/A</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<sst xmlns="http://schemas.openxmlformats.org/spreadsheetml/2006/main" count="341" uniqueCount="222">
  <si>
    <t>重庆公路养护工程（集团）有限公司
三溪口养护站标准化打造项目专业分包
限价清单汇总表</t>
  </si>
  <si>
    <t>序号</t>
  </si>
  <si>
    <t>单位工程名称</t>
  </si>
  <si>
    <t>单位</t>
  </si>
  <si>
    <t>限价
含税9%金额(元)</t>
  </si>
  <si>
    <t>备注</t>
  </si>
  <si>
    <t>一</t>
  </si>
  <si>
    <t>车棚-土建工程</t>
  </si>
  <si>
    <t>元</t>
  </si>
  <si>
    <t>二</t>
  </si>
  <si>
    <t>车棚-安装工程</t>
  </si>
  <si>
    <t>三</t>
  </si>
  <si>
    <t>废料池（新增）</t>
  </si>
  <si>
    <t>汇总</t>
  </si>
  <si>
    <t>重庆公路养护工程（集团）有限公司
三溪口养护站标准化打造项目专业分包限价清单（土建）</t>
  </si>
  <si>
    <t>项目编码</t>
  </si>
  <si>
    <t>项目名称</t>
  </si>
  <si>
    <t>项目特征</t>
  </si>
  <si>
    <t>计量单位</t>
  </si>
  <si>
    <t>工程量</t>
  </si>
  <si>
    <t>限价（元）</t>
  </si>
  <si>
    <t>综合单价</t>
  </si>
  <si>
    <t>合价</t>
  </si>
  <si>
    <t>A.1</t>
  </si>
  <si>
    <t>土石方工程</t>
  </si>
  <si>
    <t>010101004001</t>
  </si>
  <si>
    <t>人工挖基坑土方</t>
  </si>
  <si>
    <t>[项目特征]
1.土方类别:综合考虑
2.开挖方式:人工开挖
3.挖方深度:满足设计要求
4.场内运距:投标人根据现场情况综合考虑
[工作内容]
1.排地表水
2.土方开挖
3.围护(挡土板)及拆除
4.基底钎探
5.场内运输</t>
  </si>
  <si>
    <t>m3</t>
  </si>
  <si>
    <t>新增</t>
  </si>
  <si>
    <t>人工挖沟槽土方</t>
  </si>
  <si>
    <t>[项目特征]
1.土方类别:综合考虑
2.开挖方式:综合考虑
3.挖土深度:满足设计要求
4.场内运距:投标人根据现场情况综合考虑
[工作内容]
1.排地表水
2.土方开挖
3.围护(挡土板)及拆除
4.基底钎探
5.场内运输</t>
  </si>
  <si>
    <t>010103001001</t>
  </si>
  <si>
    <t>回填土</t>
  </si>
  <si>
    <t>[项目特征]
1.密实度要求:满足设计要求及规范
2.填方材料品种:满足设计要求及规范
3.填方粒径要求:满足设计要求及规范
4.填方来源、运距:投标人根据现场实际情况自行综合考虑
5.回填方式:人工回填
[工作内容]
1.运输
2.回填
3.压实</t>
  </si>
  <si>
    <t>010103002001</t>
  </si>
  <si>
    <t>余方弃置(基本运距1KM)</t>
  </si>
  <si>
    <t>[项目特征]
1.废弃料品种:土方、建筑垃圾等综合考虑
2.运距:1km以内
3.其他:满足设计及规范要求
[工作内容]
1.余方点装料运输至弃置点</t>
  </si>
  <si>
    <t>010103002002</t>
  </si>
  <si>
    <t>余方弃置(增运1KM)</t>
  </si>
  <si>
    <t>[项目特征]
1.废弃料品种:土方、建筑垃圾等综合考虑
2.运距:按实际收方距离计算
3.其他:满足设计及规范要求
[工作内容]
1.余方点装料运输至弃置点</t>
  </si>
  <si>
    <t>01B004</t>
  </si>
  <si>
    <t>渣场处置费</t>
  </si>
  <si>
    <t>[项目特征]
1.名称:渣场处置费
[工作内容]
1.渣场处置费</t>
  </si>
  <si>
    <t>小计</t>
  </si>
  <si>
    <t>A.4</t>
  </si>
  <si>
    <t>砌筑工程</t>
  </si>
  <si>
    <t>010401001001</t>
  </si>
  <si>
    <t>砖基础</t>
  </si>
  <si>
    <t>[项目特征]
1.砖品种、规格、强度等级:烧结页岩普通砖MU15
2.砂浆强度等级:M7.5
3.防潮层材料种类:详设计
[工作内容]
1.砂浆制作、运输
2.砌砖
3.防潮层铺设
4.材料运输</t>
  </si>
  <si>
    <t>010402001001</t>
  </si>
  <si>
    <t>加气混凝土砌块墙</t>
  </si>
  <si>
    <t>[项目特征]
1.砌块品种、规格、强度等级:加气混凝土砌块B07，强度≥A5.0
2.砂浆强度等级:Ma5.0专用砂浆
[工作内容]
1.砂浆制作、运输
2.砌砖、砌块
3.勾缝
4.材料运输</t>
  </si>
  <si>
    <t>A.5</t>
  </si>
  <si>
    <t>混凝土及钢筋混凝土工程</t>
  </si>
  <si>
    <t>010501001001</t>
  </si>
  <si>
    <t>基础垫层C20（原槽）</t>
  </si>
  <si>
    <t>[项目特征]
1.混凝土种类:商品混凝土
2.混凝土强度等级:C20
3.泵送方式:综合考虑
[工作内容]
1.混凝土运输、浇筑、振捣、养护</t>
  </si>
  <si>
    <t>010501002001</t>
  </si>
  <si>
    <t>带形基础C20</t>
  </si>
  <si>
    <t>[项目特征]
1.混凝土种类:商品混凝土
2.混凝土强度等级:C20
3.泵送方式:综合考虑
4.模板说明:综合考虑
[工作内容]
1.模板及支撑制作、安装、拆除、堆放、运输及清理模内杂物、刷隔离剂等
2.混凝土运输、浇筑、振捣、养护</t>
  </si>
  <si>
    <t>010501003001</t>
  </si>
  <si>
    <t>独立基础C30</t>
  </si>
  <si>
    <t>[项目特征]
1.混凝土种类:商品混凝土
2.混凝土强度等级:C30
3.模板说明:综合考虑
4.泵送方式:综合考虑
5.其他:满足设计及规范要求
[工作内容]
1.模板及支撑制作、安装、拆除、堆放、运输及清理模内杂物、刷隔离剂等
2.混凝土、运输、浇筑、振捣、养护</t>
  </si>
  <si>
    <t>010507007002</t>
  </si>
  <si>
    <t>二次灌浆（C35细石砼）</t>
  </si>
  <si>
    <t>[项目特征]
1.部位:柱脚
2.混凝土种类:商品砼
3.混凝土强度等级:C35细石混凝土
4.模板:综合考虑
5.输送方式:综合考虑
[工作内容]
1.模板及支架(撑)制作、安装、拆除、堆放、运输及清理模内杂物、刷隔离剂等
2.混凝土运输、浇筑、振捣、养护</t>
  </si>
  <si>
    <t>扶手、压顶C30</t>
  </si>
  <si>
    <t>[工作内容]
1.模板及支架(撑)制作、安装、拆除、堆放、运输及清理模内杂物、刷隔离剂等
2.混凝土制作、运输、浇筑、振捣、养护</t>
  </si>
  <si>
    <t>圈梁C30</t>
  </si>
  <si>
    <t>构造柱</t>
  </si>
  <si>
    <t>010515001001</t>
  </si>
  <si>
    <t>现浇构件钢筋</t>
  </si>
  <si>
    <t>[项目特征]
1.钢筋种类、规格:带E与不带E综合考虑
2.部位:综合考虑
3.连接方式:各种连接形式（绑扎、焊接或机械连接等）钢筋，综合考虑；机械连接各种规格套筒及电渣压力焊接头等相关费用并入报价综合考虑，不另计算
4.其余说明:构造柱、圈梁、过梁等二次结构构件钢筋若采用植筋方式，相关费用并入报价综合考虑，不另计算
5.其他:各类措施筋不单独计量，费用综合考虑
[工作内容]
1.钢筋制作、运输
2.钢筋安装
3.焊接(绑扎)、机械连接等各种连接方式</t>
  </si>
  <si>
    <t>t</t>
  </si>
  <si>
    <t>A.6</t>
  </si>
  <si>
    <t>金属结构工程</t>
  </si>
  <si>
    <t>010602001001</t>
  </si>
  <si>
    <t>钢屋架</t>
  </si>
  <si>
    <t>[项目特征]
1.钢材材质:Q235B钢
2.安装方式:综合考虑
3.螺栓种类:综合考虑
4.除锈方式:综合考虑
5.探伤要求:详设计
6.除锈要求:不应低于Sa2.5
7.油漆种类及遍数:环氧富锌底漆2遍70um,环氧云铁中间漆1遍70um，丙烯酸聚氨酯面漆2遍70um（颜色甲方自定）
8.场内、场外运输距离:综合考虑
9.其他:满足设计及规范要求
[工作内容]
1.制作
2.运输
3.拼装
4.安装
5.探伤
6.油漆</t>
  </si>
  <si>
    <t>010603003001</t>
  </si>
  <si>
    <t>D219*6圆管柱</t>
  </si>
  <si>
    <t>[项目特征]
1.钢材材质:Q235B钢
2.安装方式:综合考虑
3.螺栓种类:综合考虑
4.除锈方式:综合考虑
5.探伤要求:详设计
6.除锈要求:不应低于Sa2.5
7.油漆种类及遍数:环氧富锌底漆2遍70um,环氧云铁中间漆1遍70um，丙烯酸聚氨酯面漆2遍70um（颜色甲方自定）
8.场内、场外运输距离:综合考虑
9.其他:满足设计及规范要求
[工作内容]
1.制作
2.运输
3.拼装
4.安装
5.探伤
6.刷油漆</t>
  </si>
  <si>
    <t>010606002001</t>
  </si>
  <si>
    <t>钢檩条</t>
  </si>
  <si>
    <t>[项目特征]
1.钢材品种、规格:C120*50*20*2.5,Q235B
2.安装方式:综合考虑
3.螺栓种类:综合考虑
4.除锈方式:综合考虑
5.探伤要求:详设计
6.除锈要求:不应低于Sa2.5
7.油漆种类及遍数:环氧富锌底漆2遍70um,环氧云铁中间漆1遍70um，丙烯酸聚氨酯面漆2遍70um（颜色甲方自定）
8.场内、场外运输距离:综合考虑
9.其他:满足设计及规范要求
[工作内容]
1.制作
2.运输
3.拼装
4.安装
5.探伤
6.油漆</t>
  </si>
  <si>
    <t>A.9</t>
  </si>
  <si>
    <t>屋面及防水工程</t>
  </si>
  <si>
    <t>010901002001</t>
  </si>
  <si>
    <t>彩钢板屋面</t>
  </si>
  <si>
    <t>[项目特征]
1.型材品种、规格:0.6厚W600彩钢瓦（颜色业主确定）
2.其他:详17J925-1，P1-9，屋1
[工作内容]
1.屋面型材安装
2.接缝、嵌缝</t>
  </si>
  <si>
    <t>m2</t>
  </si>
  <si>
    <t>彩钢板屋檐板</t>
  </si>
  <si>
    <t>[项目特征]
1.型材品种、规格:0.6厚W600彩钢瓦
2.防水层:防水垫层D2防水透气膜Ⅱ行
3.保温层:玻璃棉毡厚度50mm
[工作内容]
1.屋面型材安装
2.接缝、嵌缝</t>
  </si>
  <si>
    <t>A.12</t>
  </si>
  <si>
    <t>墙、柱面装饰与隔断、幕墙工程</t>
  </si>
  <si>
    <t>011201001001</t>
  </si>
  <si>
    <t>内墙面一般抹灰</t>
  </si>
  <si>
    <t>[项目特征]
1.墙体类型:综合考虑
2.底层厚度、砂浆配合比:7厚1:3水泥砂浆打底扫毛
3.找平层厚度、砂浆配合比:6厚1:3水泥砂浆垫层找平
4.面层厚度、砂浆配合比:5厚1:2.5水泥砂浆罩面磨光
[工作内容]
1.基层清理
2.砂浆制作、运输
3.底层抹灰
4.抹找平层
5.抹面层</t>
  </si>
  <si>
    <t>011201001002</t>
  </si>
  <si>
    <t>外墙面一般抹灰</t>
  </si>
  <si>
    <t>[项目特征]
1.墙体类型:综合考虑
2.砂浆配合比厚度:13厚1:3聚合物防水水泥砂浆打底，压入耐碱玻纤网格布，7厚1:2.5水泥砂浆找平铁抹压光
3.其他:满足设计及规范要求
[工作内容]
1.基层清理
2.砂浆制作、运输
3.底层抹灰
4.抹找平层
5.抹面层
6.耐碱玻纤网格布</t>
  </si>
  <si>
    <t>A.14</t>
  </si>
  <si>
    <t>油漆、涂料、裱糊工程</t>
  </si>
  <si>
    <t>011406001001</t>
  </si>
  <si>
    <t>抹灰面乳胶漆</t>
  </si>
  <si>
    <t>[项目特征]
1.基层类型:综合考虑
2.腻子种类:详设计
3.刮腻子遍数:2~3厚满刮腻子三遍、找平、磨光
4.油漆品种、刷漆遍数:乳胶漆（一底两面）
[工作内容]
1.基层清理
2.刮腻子
3.刷防护材料、乳胶漆</t>
  </si>
  <si>
    <t>011406001002</t>
  </si>
  <si>
    <t>外墙面乳胶漆</t>
  </si>
  <si>
    <t>[项目特征]
1.基层类型:综合考虑
2.腻子种类:详设计
3.刮腻子遍数:2~3厚满刮腻子三遍、找平、磨光
4.油漆品种、刷漆遍数:刷外墙乳胶漆（一底两面）
[工作内容]
1.基层清理
2.刮腻子
3.刷防护材料、乳胶漆</t>
  </si>
  <si>
    <t>补充分部</t>
  </si>
  <si>
    <t>01B002</t>
  </si>
  <si>
    <t>指示牌</t>
  </si>
  <si>
    <t>[项目特征]
1.名称:指示牌
2.材质:详设计
3.规格型号:1800*600
4.油漆:详设计
5.安装方式:综合考虑
6.其他:满足设计及规范要求
[工作内容]
1.制作、安装
2.运输</t>
  </si>
  <si>
    <t>块</t>
  </si>
  <si>
    <t>01B003</t>
  </si>
  <si>
    <t>柱上贴反光膜</t>
  </si>
  <si>
    <t>[项目特征]
1.名称:黄黑间条反光膜
2.施工高度：1.8m
3.柱子直径：180mm
4.材质及厚度:详设计
5.安装方式:综合考虑
6.其他:满足设计及规范要求
[工作内容]
1.制作、安装
2.运输</t>
  </si>
  <si>
    <t>根</t>
  </si>
  <si>
    <t>形象墙喷字</t>
  </si>
  <si>
    <t>项</t>
  </si>
  <si>
    <t>合   计</t>
  </si>
  <si>
    <t>重庆公路养护工程（集团）有限公司
三溪口养护站标准化打造项目专业分包限价清单（安装）</t>
  </si>
  <si>
    <t>照明</t>
  </si>
  <si>
    <t>030404017001</t>
  </si>
  <si>
    <t>照明配电箱ZMX</t>
  </si>
  <si>
    <t>[项目特征]
1.名称:照明配电箱ZMX
2.型号:Pe=7.5KW Kx=1.0 COSφ=0.85 Pjs=7.5 Ijs=13.5A
3.规格:满足设计及规范要求
4.规格、元器件配置:含3路智能照明回路控制模块2个，满足设计及规范要求
5.接线端子材质、规格:满足设计及规范要求
6.安装方式:根据现场实际情况综合考虑
7.其他防火封堵:满足设计及规范要求
[工作内容]
1.本体安装
2.接线
3.焊、压接线端子
4.补刷(喷)油漆
5.接地</t>
  </si>
  <si>
    <t>台</t>
  </si>
  <si>
    <t>030408001001</t>
  </si>
  <si>
    <t>电缆YJY-B2-5X6</t>
  </si>
  <si>
    <t>[项目特征]
1.名称:电缆
2.规格型号:YJY-B2-5X6
3.材质:铜质
4.敷设方式、部位:综合考虑
5.电压等级(kV):详见设计图
[工作内容]
1.电缆敷设</t>
  </si>
  <si>
    <t>m</t>
  </si>
  <si>
    <t>030411001001</t>
  </si>
  <si>
    <t>PC25管</t>
  </si>
  <si>
    <t>[项目特征]
1.名称:PC25管
2.规格:PC25
3.敷设方式:综合考虑
4.其他:满足设计图和现行规范要求
[工作内容]
1.电线管路敷设
2.接地</t>
  </si>
  <si>
    <t>030411001003</t>
  </si>
  <si>
    <t>钢管SC50</t>
  </si>
  <si>
    <t>[项目特征]
1.名称:配管
2.材质:钢管
3.规格:DN50
4.敷设方式:综合考虑
5.接地要求:满足设计图和现行规范要求
[工作内容]
1.电线管路敷设
2.接地</t>
  </si>
  <si>
    <t>030411001004</t>
  </si>
  <si>
    <t>钢管SC20</t>
  </si>
  <si>
    <t>030411004001</t>
  </si>
  <si>
    <t>管内穿线BV-2.5</t>
  </si>
  <si>
    <t>[项目特征]
1.名称:管内穿线
2.配线形式:管内穿线
3.规格:BV-2.5
4.配线部位:详见设计图
[工作内容]
1.配线</t>
  </si>
  <si>
    <t>030411004002</t>
  </si>
  <si>
    <t>管内穿线RVVSP-B2-4*1.0</t>
  </si>
  <si>
    <t>[项目特征]
1.名称:管内穿线
2.配线形式:管内穿线
3.规格:RVVSP-B2-4*1.0
4.配线部位:详见设计图
[工作内容]
1.配线</t>
  </si>
  <si>
    <t>030412001001</t>
  </si>
  <si>
    <t>LED防水吸顶灯</t>
  </si>
  <si>
    <t>[项目特征]
1.名称:LED防水吸顶灯
2.型号 规格:LED 220V 60W 光源色温为3300~4000K，显色性≥80,光通量≥6000Lm,cosφ≥0.9。
3.安装方式:吸顶安装
[工作内容]
1.本体安装</t>
  </si>
  <si>
    <t>套</t>
  </si>
  <si>
    <t>030404034002</t>
  </si>
  <si>
    <t>智能照明液晶面板</t>
  </si>
  <si>
    <t>[项目特征]
1.名称:智能照明液晶面板
2.规格:220V,10A
3.安装方式:满足设计图和现行规范要求
[工作内容]
1.本体安装
2.接线</t>
  </si>
  <si>
    <t>个</t>
  </si>
  <si>
    <t>030411006001</t>
  </si>
  <si>
    <t>塑料接线盒-明装</t>
  </si>
  <si>
    <t>[项目特征]
1.名称:塑料接线盒
2.材质:塑料
3.规格:满足设计图
4.安装形式:明装
[工作内容]
1.本体安装</t>
  </si>
  <si>
    <t>030411006002</t>
  </si>
  <si>
    <t>塑料开关盒-暗装</t>
  </si>
  <si>
    <t>[项目特征]
1.名称:塑料开关盒-暗装
2.材质:塑料接线盒
3.规格:满足设计图
4.安装形式:满足设计图和现行规范要求
[工作内容]
1.本体安装</t>
  </si>
  <si>
    <t>031002003001</t>
  </si>
  <si>
    <t>防水套管DN50</t>
  </si>
  <si>
    <t>[项目特征]
1.名称、类型:防水套管
2.材质:钢管
3.规格:介质管道DN50
[工作内容]
1.制作
2.安装
3.除锈、刷油</t>
  </si>
  <si>
    <t>防雷接地</t>
  </si>
  <si>
    <t>030409003001</t>
  </si>
  <si>
    <t>引下线</t>
  </si>
  <si>
    <t>[项目特征]
1.名称:引下线
2.材质:详见设计图
3.安装部位:详见设计图
4.安装形式:详见设计图
[工作内容]
1.避雷引下线制作、安装
2.断接卡子、箱制作、安装
3.利用主钢筋焊接
4.补刷(喷)油漆</t>
  </si>
  <si>
    <t>030409002001</t>
  </si>
  <si>
    <t>基础钢筋网</t>
  </si>
  <si>
    <t>[项目特征]
1.名称:接地母线
2.规格:热镀锌扁钢 -40x4
3.其他:求将基础钢筋网焊接联通形成可靠的电气闭环通路,无基础钢筋处用40X4的热镀锌扁钢代替
4.安装部位:详见设计图
[工作内容]
1.接地母线制作、安装
2.补刷(喷)油漆</t>
  </si>
  <si>
    <t>030409B01001</t>
  </si>
  <si>
    <t>引下线与母线焊接</t>
  </si>
  <si>
    <t>[项目特征]
1.名称:引下线与圈梁焊接
2.类型:详见设计图
[工作内容]
1.挖填土
2.跨接
3.补刷(喷)油漆</t>
  </si>
  <si>
    <t>处</t>
  </si>
  <si>
    <t>030409008001</t>
  </si>
  <si>
    <t>总等电位端子板MEB</t>
  </si>
  <si>
    <t>[项目特征]
1.名称:总等电位端子板MEB
2.材质:详见设计图
[工作内容]
1.本体安装</t>
  </si>
  <si>
    <t>030409008002</t>
  </si>
  <si>
    <t>接地端子板</t>
  </si>
  <si>
    <t>[项目特征]
1.名称:接地端子板
2.规格:100*100*10
[工作内容]
1.本体安装</t>
  </si>
  <si>
    <t>030414011001</t>
  </si>
  <si>
    <t>接地网调试</t>
  </si>
  <si>
    <t>[项目特征]
1.名称:接地网调试
2.类别:详见设计图
[工作内容]
1.接地电阻测试</t>
  </si>
  <si>
    <t>系统</t>
  </si>
  <si>
    <t>·</t>
  </si>
  <si>
    <t>重庆公路养护工程（集团）有限公司
三溪口养护站标准化打造项目专业分包限价清单（废料池）</t>
  </si>
  <si>
    <t>010101003002</t>
  </si>
  <si>
    <t>010103001002</t>
  </si>
  <si>
    <t>010103002003</t>
  </si>
  <si>
    <t>010103002004</t>
  </si>
  <si>
    <t>01B001</t>
  </si>
  <si>
    <t>010401001002</t>
  </si>
  <si>
    <t>010401003001</t>
  </si>
  <si>
    <t>实心砖墙</t>
  </si>
  <si>
    <t>[项目特征]
1.砌块品种、规格、强度等级:烧结页岩砖
2.砂浆强度等级、配合比:M5.0
[工作内容]
1.砂浆制作、运输
2.砌砖
3.刮缝
4.材料运输</t>
  </si>
  <si>
    <t>010501001002</t>
  </si>
  <si>
    <t>[项目特征]
1.混凝土种类:商品混凝土
2.泵送方式:综合考虑
3.混凝土强度等级:C20
[工作内容]
1.混凝土运输、浇筑、振捣、养护</t>
  </si>
  <si>
    <t>010507007003</t>
  </si>
  <si>
    <t>零星构件C30</t>
  </si>
  <si>
    <t>[项目特征]
1.构件名称:压顶等零星构件
2.混凝土种类:商品砼
3.混凝土强度等级:C30
4.泵送方式:综合考虑
5.模板:综合考虑
[工作内容]
1.模板及支架(撑)制作、安装、拆除、堆放、运输及清理模内杂物、刷隔离剂等
2.混凝土运输、浇筑、振捣、养护</t>
  </si>
  <si>
    <t>010515001002</t>
  </si>
  <si>
    <t>A.8</t>
  </si>
  <si>
    <t>门窗工程</t>
  </si>
  <si>
    <t>010804005002</t>
  </si>
  <si>
    <t>双扇不锈钢铁门（外贴宣传画）</t>
  </si>
  <si>
    <t>[项目特征]
1.门尺寸:3000*2100
2.门扇材质:1.5mm不锈钢板满贴，50*30*2矩形管骨架
3.门塞缝:综合考虑
4.美化：贴宣传画
5.其他:满足设计规范要求
[工作内容]
1.门制作、安装
2.五金配件安装
3.窗塞缝
4.贴宣传画</t>
  </si>
  <si>
    <t>A.11</t>
  </si>
  <si>
    <t>楼地面装饰工程</t>
  </si>
  <si>
    <t>011101007001</t>
  </si>
  <si>
    <t>混凝土地面</t>
  </si>
  <si>
    <t>[项目特征]
1.地基处理:素土夯实基土
2.面层做法:100mm厚C20混凝土面层铁板提浆赶光
[工作内容]
1.基层清理、夯实
2.混凝土运输、浇筑、养护
3.面层铺筑
4.材料运输</t>
  </si>
  <si>
    <t>011407001001</t>
  </si>
  <si>
    <t>水泥砂浆乳胶漆墙面</t>
  </si>
  <si>
    <t>[项目特征]
1.抹灰:7mm厚1:3水泥砂浆打底扫毛+6mm厚1:3水泥砂浆垫层找平+5mm厚1:2.5水泥砂浆罩面磨光
2.腻子种类:2~3mm厚满刮腻子三遍找平，磨光
3.乳胶漆品种、喷刷遍数:刷内墙乳胶漆（一底两面）
[工作内容]
1.基层清理
2.抹灰
3.刮腻子
4.刷、喷乳胶漆</t>
  </si>
  <si>
    <t>011407001002</t>
  </si>
  <si>
    <t>乳胶漆外墙面</t>
  </si>
  <si>
    <t>[项目特征]
1.抹灰:13mm厚1:3聚合物防水水泥砂浆打底，压入耐碱玻纤网格布，7mm厚1:2.5水泥砂浆找平铁抹压光
2.防水:1.5mm厚JS防水涂料，水刷带出小麻面
3.腻子种类:2~3mm厚满刮腻子三遍找平，磨光
4.乳胶漆品种、喷刷遍数:刷外墙乳胶漆（一底两面）
[工作内容]
1.基层清理
2.抹灰，压入网格布
3.喷涂防水层
4.刮腻子
5.刷、喷乳胶漆</t>
  </si>
  <si>
    <t>A.15</t>
  </si>
  <si>
    <t>其他装饰工程</t>
  </si>
  <si>
    <t>011507003001</t>
  </si>
  <si>
    <t>装饰灯球</t>
  </si>
  <si>
    <t>[项目特征]
1.规格:详设计
[工作内容]
1.装饰灯球安装、运输</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</si>
</sst>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9"/>
      <color theme="1"/>
      <name val="??"/>
      <charset val="134"/>
      <scheme val="minor"/>
    </font>
    <font>
      <sz val="16"/>
      <name val="宋体"/>
      <charset val="134"/>
    </font>
    <font>
      <sz val="9"/>
      <name val="宋体"/>
      <charset val="134"/>
    </font>
    <font>
      <sz val="9"/>
      <name val="??"/>
      <charset val="134"/>
      <scheme val="minor"/>
    </font>
    <font>
      <b/>
      <sz val="19"/>
      <name val="??"/>
      <charset val="134"/>
      <scheme val="minor"/>
    </font>
    <font>
      <b/>
      <sz val="11"/>
      <name val="??"/>
      <charset val="204"/>
      <scheme val="minor"/>
    </font>
    <font>
      <b/>
      <sz val="11"/>
      <name val="??"/>
      <charset val="134"/>
      <scheme val="minor"/>
    </font>
    <font>
      <b/>
      <sz val="10"/>
      <name val="??"/>
      <charset val="134"/>
      <scheme val="minor"/>
    </font>
    <font>
      <sz val="11"/>
      <color theme="1"/>
      <name val="??"/>
      <charset val="134"/>
      <scheme val="minor"/>
    </font>
    <font>
      <u/>
      <sz val="11"/>
      <color rgb="FF0000FF"/>
      <name val="??"/>
      <charset val="0"/>
      <scheme val="minor"/>
    </font>
    <font>
      <u/>
      <sz val="11"/>
      <color rgb="FF800080"/>
      <name val="??"/>
      <charset val="0"/>
      <scheme val="minor"/>
    </font>
    <font>
      <sz val="11"/>
      <color rgb="FFFF0000"/>
      <name val="??"/>
      <charset val="0"/>
      <scheme val="minor"/>
    </font>
    <font>
      <b/>
      <sz val="18"/>
      <color theme="3"/>
      <name val="??"/>
      <charset val="134"/>
      <scheme val="minor"/>
    </font>
    <font>
      <i/>
      <sz val="11"/>
      <color rgb="FF7F7F7F"/>
      <name val="??"/>
      <charset val="0"/>
      <scheme val="minor"/>
    </font>
    <font>
      <b/>
      <sz val="15"/>
      <color theme="3"/>
      <name val="??"/>
      <charset val="134"/>
      <scheme val="minor"/>
    </font>
    <font>
      <b/>
      <sz val="13"/>
      <color theme="3"/>
      <name val="??"/>
      <charset val="134"/>
      <scheme val="minor"/>
    </font>
    <font>
      <b/>
      <sz val="11"/>
      <color theme="3"/>
      <name val="??"/>
      <charset val="134"/>
      <scheme val="minor"/>
    </font>
    <font>
      <sz val="11"/>
      <color rgb="FF3F3F76"/>
      <name val="??"/>
      <charset val="0"/>
      <scheme val="minor"/>
    </font>
    <font>
      <b/>
      <sz val="11"/>
      <color rgb="FF3F3F3F"/>
      <name val="??"/>
      <charset val="0"/>
      <scheme val="minor"/>
    </font>
    <font>
      <b/>
      <sz val="11"/>
      <color rgb="FFFA7D00"/>
      <name val="??"/>
      <charset val="0"/>
      <scheme val="minor"/>
    </font>
    <font>
      <b/>
      <sz val="11"/>
      <color rgb="FFFFFFFF"/>
      <name val="??"/>
      <charset val="0"/>
      <scheme val="minor"/>
    </font>
    <font>
      <sz val="11"/>
      <color rgb="FFFA7D00"/>
      <name val="??"/>
      <charset val="0"/>
      <scheme val="minor"/>
    </font>
    <font>
      <b/>
      <sz val="11"/>
      <color theme="1"/>
      <name val="??"/>
      <charset val="0"/>
      <scheme val="minor"/>
    </font>
    <font>
      <sz val="11"/>
      <color rgb="FF006100"/>
      <name val="??"/>
      <charset val="0"/>
      <scheme val="minor"/>
    </font>
    <font>
      <sz val="11"/>
      <color rgb="FF9C0006"/>
      <name val="??"/>
      <charset val="0"/>
      <scheme val="minor"/>
    </font>
    <font>
      <sz val="11"/>
      <color rgb="FF9C6500"/>
      <name val="??"/>
      <charset val="0"/>
      <scheme val="minor"/>
    </font>
    <font>
      <sz val="11"/>
      <color theme="0"/>
      <name val="??"/>
      <charset val="0"/>
      <scheme val="minor"/>
    </font>
    <font>
      <sz val="11"/>
      <color theme="1"/>
      <name val="??"/>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8" fillId="0" borderId="0" applyFont="0" applyFill="0" applyBorder="0" applyAlignment="0" applyProtection="0">
      <alignment vertical="center"/>
    </xf>
    <xf numFmtId="44" fontId="8" fillId="0" borderId="0" applyFont="0" applyFill="0" applyBorder="0" applyAlignment="0" applyProtection="0">
      <alignment vertical="center"/>
    </xf>
    <xf numFmtId="9" fontId="8" fillId="0" borderId="0" applyFont="0" applyFill="0" applyBorder="0" applyAlignment="0" applyProtection="0">
      <alignment vertical="center"/>
    </xf>
    <xf numFmtId="41" fontId="8" fillId="0" borderId="0" applyFont="0" applyFill="0" applyBorder="0" applyAlignment="0" applyProtection="0">
      <alignment vertical="center"/>
    </xf>
    <xf numFmtId="42" fontId="8"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8" fillId="2" borderId="2"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3" applyNumberFormat="0" applyFill="0" applyAlignment="0" applyProtection="0">
      <alignment vertical="center"/>
    </xf>
    <xf numFmtId="0" fontId="15" fillId="0" borderId="3" applyNumberFormat="0" applyFill="0" applyAlignment="0" applyProtection="0">
      <alignment vertical="center"/>
    </xf>
    <xf numFmtId="0" fontId="16" fillId="0" borderId="4" applyNumberFormat="0" applyFill="0" applyAlignment="0" applyProtection="0">
      <alignment vertical="center"/>
    </xf>
    <xf numFmtId="0" fontId="16" fillId="0" borderId="0" applyNumberFormat="0" applyFill="0" applyBorder="0" applyAlignment="0" applyProtection="0">
      <alignment vertical="center"/>
    </xf>
    <xf numFmtId="0" fontId="17" fillId="3" borderId="5" applyNumberFormat="0" applyAlignment="0" applyProtection="0">
      <alignment vertical="center"/>
    </xf>
    <xf numFmtId="0" fontId="18" fillId="4" borderId="6" applyNumberFormat="0" applyAlignment="0" applyProtection="0">
      <alignment vertical="center"/>
    </xf>
    <xf numFmtId="0" fontId="19" fillId="4" borderId="5" applyNumberFormat="0" applyAlignment="0" applyProtection="0">
      <alignment vertical="center"/>
    </xf>
    <xf numFmtId="0" fontId="20" fillId="5" borderId="7" applyNumberFormat="0" applyAlignment="0" applyProtection="0">
      <alignment vertical="center"/>
    </xf>
    <xf numFmtId="0" fontId="21" fillId="0" borderId="8" applyNumberFormat="0" applyFill="0" applyAlignment="0" applyProtection="0">
      <alignment vertical="center"/>
    </xf>
    <xf numFmtId="0" fontId="22" fillId="0" borderId="9"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xf numFmtId="0" fontId="0" fillId="0" borderId="0"/>
  </cellStyleXfs>
  <cellXfs count="15">
    <xf numFmtId="0" fontId="0" fillId="0" borderId="0" xfId="49"/>
    <xf numFmtId="0" fontId="0" fillId="0" borderId="0" xfId="49" applyFill="1"/>
    <xf numFmtId="0" fontId="1" fillId="0" borderId="0" xfId="49" applyFont="1" applyFill="1" applyAlignment="1">
      <alignment horizontal="center" vertical="center" wrapText="1"/>
    </xf>
    <xf numFmtId="0" fontId="2" fillId="0" borderId="1" xfId="49" applyFont="1" applyFill="1" applyBorder="1" applyAlignment="1">
      <alignment horizontal="center" vertical="center" wrapText="1"/>
    </xf>
    <xf numFmtId="0" fontId="2" fillId="0" borderId="1" xfId="49" applyFont="1" applyFill="1" applyBorder="1" applyAlignment="1">
      <alignment horizontal="left" vertical="center" wrapText="1"/>
    </xf>
    <xf numFmtId="0" fontId="2" fillId="0" borderId="1" xfId="49" applyFont="1" applyFill="1" applyBorder="1" applyAlignment="1">
      <alignment vertical="center" wrapText="1"/>
    </xf>
    <xf numFmtId="0" fontId="2" fillId="0" borderId="1" xfId="49" applyFont="1" applyFill="1" applyBorder="1" applyAlignment="1">
      <alignment horizontal="right" vertical="center" wrapText="1"/>
    </xf>
    <xf numFmtId="0" fontId="3" fillId="0" borderId="0" xfId="49" applyFont="1" applyFill="1" applyAlignment="1"/>
    <xf numFmtId="0" fontId="4" fillId="0" borderId="0" xfId="0" applyNumberFormat="1" applyFont="1" applyFill="1" applyBorder="1" applyAlignment="1">
      <alignment horizontal="center" vertical="center" wrapText="1"/>
    </xf>
    <xf numFmtId="0" fontId="5" fillId="0" borderId="0"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left" vertical="center" wrapText="1"/>
    </xf>
    <xf numFmtId="0" fontId="3" fillId="0" borderId="1" xfId="49" applyFont="1" applyFill="1" applyBorder="1" applyAlignment="1"/>
    <xf numFmtId="10" fontId="3" fillId="0" borderId="0" xfId="3" applyNumberFormat="1" applyFont="1" applyAlignment="1"/>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Normal"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tyles" Target="styles.xml"/><Relationship Id="rId6" Type="http://schemas.openxmlformats.org/officeDocument/2006/relationships/sharedStrings" Target="sharedString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 ?????"/>
        <a:font script="Hang" typeface="?? ??"/>
        <a:font script="Hans" typeface="??"/>
        <a:font script="Hant"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 ?????"/>
        <a:font script="Hang" typeface="?? ??"/>
        <a:font script="Hans" typeface="??"/>
        <a:font script="Hant"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6"/>
  <sheetViews>
    <sheetView tabSelected="1" workbookViewId="0">
      <selection activeCell="I7" sqref="I7"/>
    </sheetView>
  </sheetViews>
  <sheetFormatPr defaultColWidth="9.33333333333333" defaultRowHeight="61" customHeight="1" outlineLevelRow="5" outlineLevelCol="5"/>
  <cols>
    <col min="1" max="1" width="15" style="7" customWidth="1"/>
    <col min="2" max="2" width="24.1666666666667" style="7" customWidth="1"/>
    <col min="3" max="3" width="15" style="7" customWidth="1"/>
    <col min="4" max="4" width="22.1666666666667" style="7" customWidth="1"/>
    <col min="5" max="5" width="20.1666666666667" style="7" customWidth="1"/>
    <col min="6" max="6" width="12.2444444444444" style="7" customWidth="1"/>
    <col min="7" max="7" width="11.7555555555556" style="7"/>
    <col min="8" max="16384" width="9.33333333333333" style="7"/>
  </cols>
  <sheetData>
    <row r="1" s="7" customFormat="1" ht="90" customHeight="1" spans="1:5">
      <c r="A1" s="8" t="s">
        <v>0</v>
      </c>
      <c r="B1" s="9"/>
      <c r="C1" s="9"/>
      <c r="D1" s="9"/>
      <c r="E1" s="9"/>
    </row>
    <row r="2" s="7" customFormat="1" customHeight="1" spans="1:5">
      <c r="A2" s="10" t="s">
        <v>1</v>
      </c>
      <c r="B2" s="10" t="s">
        <v>2</v>
      </c>
      <c r="C2" s="10" t="s">
        <v>3</v>
      </c>
      <c r="D2" s="10" t="s">
        <v>4</v>
      </c>
      <c r="E2" s="10" t="s">
        <v>5</v>
      </c>
    </row>
    <row r="3" s="7" customFormat="1" customHeight="1" spans="1:5">
      <c r="A3" s="11" t="s">
        <v>6</v>
      </c>
      <c r="B3" s="12" t="s">
        <v>7</v>
      </c>
      <c r="C3" s="11" t="s">
        <v>8</v>
      </c>
      <c r="D3" s="11">
        <f>'车棚-土建工程'!H49</f>
        <v>199501.87</v>
      </c>
      <c r="E3" s="13"/>
    </row>
    <row r="4" s="7" customFormat="1" customHeight="1" spans="1:5">
      <c r="A4" s="11" t="s">
        <v>9</v>
      </c>
      <c r="B4" s="12" t="s">
        <v>10</v>
      </c>
      <c r="C4" s="11" t="s">
        <v>8</v>
      </c>
      <c r="D4" s="11">
        <f>'车棚-安装工程'!H27</f>
        <v>25773.55</v>
      </c>
      <c r="E4" s="13"/>
    </row>
    <row r="5" s="7" customFormat="1" customHeight="1" spans="1:5">
      <c r="A5" s="11" t="s">
        <v>11</v>
      </c>
      <c r="B5" s="12" t="s">
        <v>12</v>
      </c>
      <c r="C5" s="11" t="s">
        <v>8</v>
      </c>
      <c r="D5" s="11">
        <f>'废料池（新增）'!H34</f>
        <v>50831.48</v>
      </c>
      <c r="E5" s="13"/>
    </row>
    <row r="6" s="7" customFormat="1" customHeight="1" spans="1:6">
      <c r="A6" s="11" t="s">
        <v>13</v>
      </c>
      <c r="B6" s="11"/>
      <c r="C6" s="11"/>
      <c r="D6" s="11">
        <f>SUM(D3:D5)</f>
        <v>276106.9</v>
      </c>
      <c r="E6" s="11"/>
      <c r="F6" s="14"/>
    </row>
  </sheetData>
  <mergeCells count="2">
    <mergeCell ref="A1:E1"/>
    <mergeCell ref="A6:C6"/>
  </mergeCells>
  <pageMargins left="0.75" right="0.75" top="1" bottom="1" header="0.5" footer="0.5"/>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H49"/>
  <sheetViews>
    <sheetView topLeftCell="B1" workbookViewId="0">
      <selection activeCell="P7" sqref="P7"/>
    </sheetView>
  </sheetViews>
  <sheetFormatPr defaultColWidth="9" defaultRowHeight="11.25" outlineLevelCol="7"/>
  <cols>
    <col min="1" max="3" width="14.5" style="1" customWidth="1"/>
    <col min="4" max="4" width="36" style="1" customWidth="1"/>
    <col min="5" max="8" width="14.5" style="1" customWidth="1"/>
    <col min="9" max="16384" width="9" style="1"/>
  </cols>
  <sheetData>
    <row r="1" spans="1:8">
      <c r="A1" s="2" t="s">
        <v>14</v>
      </c>
      <c r="B1" s="2"/>
      <c r="C1" s="2"/>
      <c r="D1" s="2"/>
      <c r="E1" s="2"/>
      <c r="F1" s="2"/>
      <c r="G1" s="2"/>
      <c r="H1" s="2"/>
    </row>
    <row r="2" ht="42" customHeight="1" spans="1:8">
      <c r="A2" s="2"/>
      <c r="B2" s="2"/>
      <c r="C2" s="2"/>
      <c r="D2" s="2"/>
      <c r="E2" s="2"/>
      <c r="F2" s="2"/>
      <c r="G2" s="2"/>
      <c r="H2" s="2"/>
    </row>
    <row r="3" spans="1:8">
      <c r="A3" s="3" t="s">
        <v>1</v>
      </c>
      <c r="B3" s="3" t="s">
        <v>15</v>
      </c>
      <c r="C3" s="3" t="s">
        <v>16</v>
      </c>
      <c r="D3" s="3" t="s">
        <v>17</v>
      </c>
      <c r="E3" s="3" t="s">
        <v>18</v>
      </c>
      <c r="F3" s="3" t="s">
        <v>19</v>
      </c>
      <c r="G3" s="3" t="s">
        <v>20</v>
      </c>
      <c r="H3" s="3"/>
    </row>
    <row r="4" spans="1:8">
      <c r="A4" s="3"/>
      <c r="B4" s="3"/>
      <c r="C4" s="3"/>
      <c r="D4" s="3"/>
      <c r="E4" s="3"/>
      <c r="F4" s="3"/>
      <c r="G4" s="3" t="s">
        <v>21</v>
      </c>
      <c r="H4" s="3" t="s">
        <v>22</v>
      </c>
    </row>
    <row r="5" spans="1:8">
      <c r="A5" s="3"/>
      <c r="B5" s="3" t="s">
        <v>23</v>
      </c>
      <c r="C5" s="4" t="s">
        <v>24</v>
      </c>
      <c r="D5" s="4"/>
      <c r="E5" s="5"/>
      <c r="F5" s="5"/>
      <c r="G5" s="5"/>
      <c r="H5" s="5"/>
    </row>
    <row r="6" ht="135" outlineLevel="1" spans="1:8">
      <c r="A6" s="3">
        <v>1</v>
      </c>
      <c r="B6" s="3" t="s">
        <v>25</v>
      </c>
      <c r="C6" s="4" t="s">
        <v>26</v>
      </c>
      <c r="D6" s="4" t="s">
        <v>27</v>
      </c>
      <c r="E6" s="3" t="s">
        <v>28</v>
      </c>
      <c r="F6" s="6">
        <v>51.05</v>
      </c>
      <c r="G6" s="6">
        <v>46.41</v>
      </c>
      <c r="H6" s="6">
        <f t="shared" ref="H6:H11" si="0">ROUND(F6*G6,2)</f>
        <v>2369.23</v>
      </c>
    </row>
    <row r="7" ht="135" outlineLevel="1" spans="1:8">
      <c r="A7" s="3"/>
      <c r="B7" s="3" t="s">
        <v>29</v>
      </c>
      <c r="C7" s="4" t="s">
        <v>30</v>
      </c>
      <c r="D7" s="4" t="s">
        <v>31</v>
      </c>
      <c r="E7" s="3" t="s">
        <v>28</v>
      </c>
      <c r="F7" s="6">
        <f>(3.6-0.4*2)*(0.45+0.3*2)*0.7*2</f>
        <v>4.116</v>
      </c>
      <c r="G7" s="6">
        <v>34.48</v>
      </c>
      <c r="H7" s="6">
        <f t="shared" si="0"/>
        <v>141.92</v>
      </c>
    </row>
    <row r="8" ht="123.75" outlineLevel="1" spans="1:8">
      <c r="A8" s="3">
        <v>2</v>
      </c>
      <c r="B8" s="3" t="s">
        <v>32</v>
      </c>
      <c r="C8" s="4" t="s">
        <v>33</v>
      </c>
      <c r="D8" s="4" t="s">
        <v>34</v>
      </c>
      <c r="E8" s="3" t="s">
        <v>28</v>
      </c>
      <c r="F8" s="6">
        <v>35.23</v>
      </c>
      <c r="G8" s="6">
        <v>14.64</v>
      </c>
      <c r="H8" s="6">
        <f t="shared" si="0"/>
        <v>515.77</v>
      </c>
    </row>
    <row r="9" ht="78.75" outlineLevel="1" spans="1:8">
      <c r="A9" s="3">
        <v>3</v>
      </c>
      <c r="B9" s="3" t="s">
        <v>35</v>
      </c>
      <c r="C9" s="4" t="s">
        <v>36</v>
      </c>
      <c r="D9" s="4" t="s">
        <v>37</v>
      </c>
      <c r="E9" s="3" t="s">
        <v>28</v>
      </c>
      <c r="F9" s="6">
        <v>15.82</v>
      </c>
      <c r="G9" s="6">
        <v>5.94</v>
      </c>
      <c r="H9" s="6">
        <f t="shared" si="0"/>
        <v>93.97</v>
      </c>
    </row>
    <row r="10" ht="78.75" outlineLevel="1" spans="1:8">
      <c r="A10" s="3">
        <v>4</v>
      </c>
      <c r="B10" s="3" t="s">
        <v>38</v>
      </c>
      <c r="C10" s="4" t="s">
        <v>39</v>
      </c>
      <c r="D10" s="4" t="s">
        <v>40</v>
      </c>
      <c r="E10" s="3" t="s">
        <v>28</v>
      </c>
      <c r="F10" s="6">
        <f>15.82*9</f>
        <v>142.38</v>
      </c>
      <c r="G10" s="6">
        <v>1.3</v>
      </c>
      <c r="H10" s="6">
        <f t="shared" si="0"/>
        <v>185.09</v>
      </c>
    </row>
    <row r="11" ht="45" outlineLevel="1" spans="1:8">
      <c r="A11" s="3">
        <v>5</v>
      </c>
      <c r="B11" s="3" t="s">
        <v>41</v>
      </c>
      <c r="C11" s="4" t="s">
        <v>42</v>
      </c>
      <c r="D11" s="4" t="s">
        <v>43</v>
      </c>
      <c r="E11" s="3" t="s">
        <v>28</v>
      </c>
      <c r="F11" s="6">
        <v>15.82</v>
      </c>
      <c r="G11" s="6">
        <v>10</v>
      </c>
      <c r="H11" s="6">
        <f t="shared" si="0"/>
        <v>158.2</v>
      </c>
    </row>
    <row r="12" s="1" customFormat="1" spans="1:8">
      <c r="A12" s="3"/>
      <c r="B12" s="3"/>
      <c r="C12" s="4" t="s">
        <v>44</v>
      </c>
      <c r="D12" s="4"/>
      <c r="E12" s="3"/>
      <c r="F12" s="6"/>
      <c r="G12" s="6"/>
      <c r="H12" s="6">
        <f>SUM(H6:H11)</f>
        <v>3464.18</v>
      </c>
    </row>
    <row r="13" spans="1:8">
      <c r="A13" s="3"/>
      <c r="B13" s="3" t="s">
        <v>45</v>
      </c>
      <c r="C13" s="4" t="s">
        <v>46</v>
      </c>
      <c r="D13" s="4"/>
      <c r="E13" s="5"/>
      <c r="F13" s="5"/>
      <c r="G13" s="5"/>
      <c r="H13" s="5"/>
    </row>
    <row r="14" ht="112.5" outlineLevel="1" spans="1:8">
      <c r="A14" s="3">
        <v>1</v>
      </c>
      <c r="B14" s="3" t="s">
        <v>47</v>
      </c>
      <c r="C14" s="4" t="s">
        <v>48</v>
      </c>
      <c r="D14" s="4" t="s">
        <v>49</v>
      </c>
      <c r="E14" s="3" t="s">
        <v>28</v>
      </c>
      <c r="F14" s="6">
        <v>0.11</v>
      </c>
      <c r="G14" s="6">
        <v>459.63</v>
      </c>
      <c r="H14" s="6">
        <f>ROUND(F14*G14,2)</f>
        <v>50.56</v>
      </c>
    </row>
    <row r="15" ht="101.25" outlineLevel="1" spans="1:8">
      <c r="A15" s="3">
        <v>2</v>
      </c>
      <c r="B15" s="3" t="s">
        <v>50</v>
      </c>
      <c r="C15" s="4" t="s">
        <v>51</v>
      </c>
      <c r="D15" s="4" t="s">
        <v>52</v>
      </c>
      <c r="E15" s="3" t="s">
        <v>28</v>
      </c>
      <c r="F15" s="6">
        <v>16.48</v>
      </c>
      <c r="G15" s="6">
        <v>495.76</v>
      </c>
      <c r="H15" s="6">
        <f>ROUND(F15*G15,2)</f>
        <v>8170.12</v>
      </c>
    </row>
    <row r="16" s="1" customFormat="1" spans="1:8">
      <c r="A16" s="3"/>
      <c r="B16" s="3"/>
      <c r="C16" s="4" t="s">
        <v>44</v>
      </c>
      <c r="D16" s="4"/>
      <c r="E16" s="3"/>
      <c r="F16" s="6"/>
      <c r="G16" s="6"/>
      <c r="H16" s="6">
        <f>SUM(H14:H15)</f>
        <v>8220.68</v>
      </c>
    </row>
    <row r="17" spans="1:8">
      <c r="A17" s="3"/>
      <c r="B17" s="3" t="s">
        <v>53</v>
      </c>
      <c r="C17" s="4" t="s">
        <v>54</v>
      </c>
      <c r="D17" s="4"/>
      <c r="E17" s="5"/>
      <c r="F17" s="5"/>
      <c r="G17" s="5"/>
      <c r="H17" s="5"/>
    </row>
    <row r="18" ht="67.5" outlineLevel="1" spans="1:8">
      <c r="A18" s="3">
        <v>1</v>
      </c>
      <c r="B18" s="3" t="s">
        <v>55</v>
      </c>
      <c r="C18" s="4" t="s">
        <v>56</v>
      </c>
      <c r="D18" s="4" t="s">
        <v>57</v>
      </c>
      <c r="E18" s="3" t="s">
        <v>28</v>
      </c>
      <c r="F18" s="6">
        <v>3.33</v>
      </c>
      <c r="G18" s="6">
        <v>364.02</v>
      </c>
      <c r="H18" s="6">
        <f t="shared" ref="H18:H25" si="1">ROUND(F18*G18,2)</f>
        <v>1212.19</v>
      </c>
    </row>
    <row r="19" ht="101.25" outlineLevel="1" spans="1:8">
      <c r="A19" s="3">
        <v>2</v>
      </c>
      <c r="B19" s="3" t="s">
        <v>58</v>
      </c>
      <c r="C19" s="4" t="s">
        <v>59</v>
      </c>
      <c r="D19" s="4" t="s">
        <v>60</v>
      </c>
      <c r="E19" s="3" t="s">
        <v>28</v>
      </c>
      <c r="F19" s="6">
        <v>1.29</v>
      </c>
      <c r="G19" s="6">
        <v>557.6</v>
      </c>
      <c r="H19" s="6">
        <f t="shared" si="1"/>
        <v>719.3</v>
      </c>
    </row>
    <row r="20" ht="112.5" outlineLevel="1" spans="1:8">
      <c r="A20" s="3">
        <v>3</v>
      </c>
      <c r="B20" s="3" t="s">
        <v>61</v>
      </c>
      <c r="C20" s="4" t="s">
        <v>62</v>
      </c>
      <c r="D20" s="4" t="s">
        <v>63</v>
      </c>
      <c r="E20" s="3" t="s">
        <v>28</v>
      </c>
      <c r="F20" s="6">
        <v>12.1</v>
      </c>
      <c r="G20" s="6">
        <v>532.8</v>
      </c>
      <c r="H20" s="6">
        <f t="shared" si="1"/>
        <v>6446.88</v>
      </c>
    </row>
    <row r="21" ht="123.75" outlineLevel="1" spans="1:8">
      <c r="A21" s="3">
        <v>4</v>
      </c>
      <c r="B21" s="3" t="s">
        <v>64</v>
      </c>
      <c r="C21" s="4" t="s">
        <v>65</v>
      </c>
      <c r="D21" s="4" t="s">
        <v>66</v>
      </c>
      <c r="E21" s="3" t="s">
        <v>28</v>
      </c>
      <c r="F21" s="6">
        <v>3.33</v>
      </c>
      <c r="G21" s="6">
        <v>918.82</v>
      </c>
      <c r="H21" s="6">
        <f t="shared" si="1"/>
        <v>3059.67</v>
      </c>
    </row>
    <row r="22" ht="67.5" outlineLevel="1" spans="1:8">
      <c r="A22" s="3"/>
      <c r="B22" s="3" t="s">
        <v>29</v>
      </c>
      <c r="C22" s="4" t="s">
        <v>67</v>
      </c>
      <c r="D22" s="4" t="s">
        <v>68</v>
      </c>
      <c r="E22" s="3" t="s">
        <v>28</v>
      </c>
      <c r="F22" s="6">
        <f>0.3*0.24*10</f>
        <v>0.72</v>
      </c>
      <c r="G22" s="6">
        <v>889.88</v>
      </c>
      <c r="H22" s="6">
        <f t="shared" si="1"/>
        <v>640.71</v>
      </c>
    </row>
    <row r="23" ht="67.5" outlineLevel="1" spans="1:8">
      <c r="A23" s="3"/>
      <c r="B23" s="3" t="s">
        <v>29</v>
      </c>
      <c r="C23" s="4" t="s">
        <v>69</v>
      </c>
      <c r="D23" s="4" t="s">
        <v>68</v>
      </c>
      <c r="E23" s="3" t="s">
        <v>28</v>
      </c>
      <c r="F23" s="6">
        <f>0.24*0.24*10</f>
        <v>0.576</v>
      </c>
      <c r="G23" s="6">
        <v>889.88</v>
      </c>
      <c r="H23" s="6">
        <f t="shared" si="1"/>
        <v>512.57</v>
      </c>
    </row>
    <row r="24" ht="67.5" outlineLevel="1" spans="1:8">
      <c r="A24" s="3"/>
      <c r="B24" s="3" t="s">
        <v>29</v>
      </c>
      <c r="C24" s="4" t="s">
        <v>70</v>
      </c>
      <c r="D24" s="4" t="s">
        <v>68</v>
      </c>
      <c r="E24" s="3" t="s">
        <v>28</v>
      </c>
      <c r="F24" s="6">
        <f>ROUND((0.24*0.24+0.03*0.24*2)*6.9*2,2)</f>
        <v>0.99</v>
      </c>
      <c r="G24" s="6">
        <v>889.88</v>
      </c>
      <c r="H24" s="6">
        <f t="shared" si="1"/>
        <v>880.98</v>
      </c>
    </row>
    <row r="25" ht="191.25" outlineLevel="1" spans="1:8">
      <c r="A25" s="3">
        <v>5</v>
      </c>
      <c r="B25" s="3" t="s">
        <v>71</v>
      </c>
      <c r="C25" s="4" t="s">
        <v>72</v>
      </c>
      <c r="D25" s="4" t="s">
        <v>73</v>
      </c>
      <c r="E25" s="3" t="s">
        <v>74</v>
      </c>
      <c r="F25" s="6">
        <v>0.412</v>
      </c>
      <c r="G25" s="6">
        <v>4702.39</v>
      </c>
      <c r="H25" s="6">
        <f t="shared" si="1"/>
        <v>1937.38</v>
      </c>
    </row>
    <row r="26" s="1" customFormat="1" spans="1:8">
      <c r="A26" s="3"/>
      <c r="B26" s="3"/>
      <c r="C26" s="4" t="s">
        <v>44</v>
      </c>
      <c r="D26" s="4"/>
      <c r="E26" s="3"/>
      <c r="F26" s="6"/>
      <c r="G26" s="6"/>
      <c r="H26" s="6">
        <f>SUM(H18:H25)</f>
        <v>15409.68</v>
      </c>
    </row>
    <row r="27" spans="1:8">
      <c r="A27" s="3"/>
      <c r="B27" s="3" t="s">
        <v>75</v>
      </c>
      <c r="C27" s="4" t="s">
        <v>76</v>
      </c>
      <c r="D27" s="4"/>
      <c r="E27" s="5"/>
      <c r="F27" s="5"/>
      <c r="G27" s="5"/>
      <c r="H27" s="5"/>
    </row>
    <row r="28" ht="213.75" outlineLevel="1" spans="1:8">
      <c r="A28" s="3">
        <v>1</v>
      </c>
      <c r="B28" s="3" t="s">
        <v>77</v>
      </c>
      <c r="C28" s="4" t="s">
        <v>78</v>
      </c>
      <c r="D28" s="4" t="s">
        <v>79</v>
      </c>
      <c r="E28" s="3" t="s">
        <v>74</v>
      </c>
      <c r="F28" s="6">
        <v>8.79</v>
      </c>
      <c r="G28" s="6">
        <v>8665.5</v>
      </c>
      <c r="H28" s="6">
        <f>ROUND(F28*G28,2)</f>
        <v>76169.75</v>
      </c>
    </row>
    <row r="29" ht="213.75" outlineLevel="1" spans="1:8">
      <c r="A29" s="3">
        <v>2</v>
      </c>
      <c r="B29" s="3" t="s">
        <v>80</v>
      </c>
      <c r="C29" s="4" t="s">
        <v>81</v>
      </c>
      <c r="D29" s="4" t="s">
        <v>82</v>
      </c>
      <c r="E29" s="3" t="s">
        <v>74</v>
      </c>
      <c r="F29" s="6">
        <v>2.361</v>
      </c>
      <c r="G29" s="6">
        <v>8229.5</v>
      </c>
      <c r="H29" s="6">
        <f t="shared" ref="H29:H34" si="2">ROUND(F29*G29,2)</f>
        <v>19429.85</v>
      </c>
    </row>
    <row r="30" ht="225" outlineLevel="1" spans="1:8">
      <c r="A30" s="3">
        <v>3</v>
      </c>
      <c r="B30" s="3" t="s">
        <v>83</v>
      </c>
      <c r="C30" s="4" t="s">
        <v>84</v>
      </c>
      <c r="D30" s="4" t="s">
        <v>85</v>
      </c>
      <c r="E30" s="3" t="s">
        <v>74</v>
      </c>
      <c r="F30" s="6">
        <v>2.078</v>
      </c>
      <c r="G30" s="6">
        <v>7902.5</v>
      </c>
      <c r="H30" s="6">
        <f t="shared" si="2"/>
        <v>16421.4</v>
      </c>
    </row>
    <row r="31" s="1" customFormat="1" spans="1:8">
      <c r="A31" s="3"/>
      <c r="B31" s="3"/>
      <c r="C31" s="4" t="s">
        <v>44</v>
      </c>
      <c r="D31" s="4"/>
      <c r="E31" s="3"/>
      <c r="F31" s="6"/>
      <c r="G31" s="6"/>
      <c r="H31" s="6">
        <f>SUM(H28:H30)</f>
        <v>112021</v>
      </c>
    </row>
    <row r="32" spans="1:8">
      <c r="A32" s="3"/>
      <c r="B32" s="3" t="s">
        <v>86</v>
      </c>
      <c r="C32" s="4" t="s">
        <v>87</v>
      </c>
      <c r="D32" s="4"/>
      <c r="E32" s="5"/>
      <c r="F32" s="5"/>
      <c r="G32" s="5"/>
      <c r="H32" s="5"/>
    </row>
    <row r="33" ht="78.75" outlineLevel="1" spans="1:8">
      <c r="A33" s="3">
        <v>1</v>
      </c>
      <c r="B33" s="3" t="s">
        <v>88</v>
      </c>
      <c r="C33" s="4" t="s">
        <v>89</v>
      </c>
      <c r="D33" s="4" t="s">
        <v>90</v>
      </c>
      <c r="E33" s="3" t="s">
        <v>91</v>
      </c>
      <c r="F33" s="6">
        <v>603.8</v>
      </c>
      <c r="G33" s="6">
        <v>65</v>
      </c>
      <c r="H33" s="6">
        <f t="shared" si="2"/>
        <v>39247</v>
      </c>
    </row>
    <row r="34" s="1" customFormat="1" ht="78.75" outlineLevel="1" spans="1:8">
      <c r="A34" s="3"/>
      <c r="B34" s="3" t="s">
        <v>29</v>
      </c>
      <c r="C34" s="4" t="s">
        <v>92</v>
      </c>
      <c r="D34" s="4" t="s">
        <v>93</v>
      </c>
      <c r="E34" s="3" t="s">
        <v>91</v>
      </c>
      <c r="F34" s="6">
        <f>ROUND(109.6*1.137,2)</f>
        <v>124.62</v>
      </c>
      <c r="G34" s="6">
        <v>75</v>
      </c>
      <c r="H34" s="6">
        <f t="shared" si="2"/>
        <v>9346.5</v>
      </c>
    </row>
    <row r="35" s="1" customFormat="1" spans="1:8">
      <c r="A35" s="3"/>
      <c r="B35" s="3"/>
      <c r="C35" s="4" t="s">
        <v>44</v>
      </c>
      <c r="D35" s="4"/>
      <c r="E35" s="3"/>
      <c r="F35" s="6"/>
      <c r="G35" s="6"/>
      <c r="H35" s="6">
        <f>SUM(H33:H34)</f>
        <v>48593.5</v>
      </c>
    </row>
    <row r="36" spans="1:8">
      <c r="A36" s="3"/>
      <c r="B36" s="3" t="s">
        <v>94</v>
      </c>
      <c r="C36" s="4" t="s">
        <v>95</v>
      </c>
      <c r="D36" s="4"/>
      <c r="E36" s="5"/>
      <c r="F36" s="5"/>
      <c r="G36" s="5"/>
      <c r="H36" s="5"/>
    </row>
    <row r="37" ht="157.5" outlineLevel="1" spans="1:8">
      <c r="A37" s="3">
        <v>1</v>
      </c>
      <c r="B37" s="3" t="s">
        <v>96</v>
      </c>
      <c r="C37" s="4" t="s">
        <v>97</v>
      </c>
      <c r="D37" s="4" t="s">
        <v>98</v>
      </c>
      <c r="E37" s="3" t="s">
        <v>91</v>
      </c>
      <c r="F37" s="6">
        <v>77.92</v>
      </c>
      <c r="G37" s="6">
        <v>24.13</v>
      </c>
      <c r="H37" s="6">
        <f>ROUND(F37*G37,2)</f>
        <v>1880.21</v>
      </c>
    </row>
    <row r="38" ht="146.25" outlineLevel="1" spans="1:8">
      <c r="A38" s="3">
        <v>2</v>
      </c>
      <c r="B38" s="3" t="s">
        <v>99</v>
      </c>
      <c r="C38" s="4" t="s">
        <v>100</v>
      </c>
      <c r="D38" s="4" t="s">
        <v>101</v>
      </c>
      <c r="E38" s="3" t="s">
        <v>91</v>
      </c>
      <c r="F38" s="6">
        <v>80.57</v>
      </c>
      <c r="G38" s="6">
        <v>39.53</v>
      </c>
      <c r="H38" s="6">
        <f>ROUND(F38*G38,2)</f>
        <v>3184.93</v>
      </c>
    </row>
    <row r="39" s="1" customFormat="1" spans="1:8">
      <c r="A39" s="3"/>
      <c r="B39" s="3"/>
      <c r="C39" s="4" t="s">
        <v>44</v>
      </c>
      <c r="D39" s="4"/>
      <c r="E39" s="3"/>
      <c r="F39" s="6"/>
      <c r="G39" s="6"/>
      <c r="H39" s="6">
        <f>SUM(H37:H38)</f>
        <v>5065.14</v>
      </c>
    </row>
    <row r="40" spans="1:8">
      <c r="A40" s="3"/>
      <c r="B40" s="3" t="s">
        <v>102</v>
      </c>
      <c r="C40" s="4" t="s">
        <v>103</v>
      </c>
      <c r="D40" s="4"/>
      <c r="E40" s="5"/>
      <c r="F40" s="5"/>
      <c r="G40" s="5"/>
      <c r="H40" s="5"/>
    </row>
    <row r="41" ht="123.75" outlineLevel="1" spans="1:8">
      <c r="A41" s="3">
        <v>1</v>
      </c>
      <c r="B41" s="3" t="s">
        <v>104</v>
      </c>
      <c r="C41" s="4" t="s">
        <v>105</v>
      </c>
      <c r="D41" s="4" t="s">
        <v>106</v>
      </c>
      <c r="E41" s="3" t="s">
        <v>91</v>
      </c>
      <c r="F41" s="6">
        <v>77.92</v>
      </c>
      <c r="G41" s="6">
        <v>20.56</v>
      </c>
      <c r="H41" s="6">
        <f>ROUND(F41*G41,2)</f>
        <v>1602.04</v>
      </c>
    </row>
    <row r="42" ht="123.75" outlineLevel="1" spans="1:8">
      <c r="A42" s="3">
        <v>2</v>
      </c>
      <c r="B42" s="3" t="s">
        <v>107</v>
      </c>
      <c r="C42" s="4" t="s">
        <v>108</v>
      </c>
      <c r="D42" s="4" t="s">
        <v>109</v>
      </c>
      <c r="E42" s="3" t="s">
        <v>91</v>
      </c>
      <c r="F42" s="6">
        <v>80.57</v>
      </c>
      <c r="G42" s="6">
        <v>31</v>
      </c>
      <c r="H42" s="6">
        <f>ROUND(F42*G42,2)</f>
        <v>2497.67</v>
      </c>
    </row>
    <row r="43" s="1" customFormat="1" spans="1:8">
      <c r="A43" s="3"/>
      <c r="B43" s="3"/>
      <c r="C43" s="4" t="s">
        <v>44</v>
      </c>
      <c r="D43" s="4"/>
      <c r="E43" s="3"/>
      <c r="F43" s="6"/>
      <c r="G43" s="6"/>
      <c r="H43" s="6">
        <f>SUM(H41:H42)</f>
        <v>4099.71</v>
      </c>
    </row>
    <row r="44" spans="1:8">
      <c r="A44" s="3"/>
      <c r="B44" s="3"/>
      <c r="C44" s="4" t="s">
        <v>110</v>
      </c>
      <c r="D44" s="4"/>
      <c r="E44" s="5"/>
      <c r="F44" s="5"/>
      <c r="G44" s="5"/>
      <c r="H44" s="5"/>
    </row>
    <row r="45" ht="112.5" outlineLevel="1" spans="1:8">
      <c r="A45" s="3">
        <v>1</v>
      </c>
      <c r="B45" s="3" t="s">
        <v>111</v>
      </c>
      <c r="C45" s="4" t="s">
        <v>112</v>
      </c>
      <c r="D45" s="4" t="s">
        <v>113</v>
      </c>
      <c r="E45" s="3" t="s">
        <v>114</v>
      </c>
      <c r="F45" s="6">
        <v>10</v>
      </c>
      <c r="G45" s="6">
        <v>179.85</v>
      </c>
      <c r="H45" s="6">
        <f>ROUND(F45*G45,2)</f>
        <v>1798.5</v>
      </c>
    </row>
    <row r="46" ht="112.5" outlineLevel="1" spans="1:8">
      <c r="A46" s="3">
        <v>2</v>
      </c>
      <c r="B46" s="3" t="s">
        <v>115</v>
      </c>
      <c r="C46" s="4" t="s">
        <v>116</v>
      </c>
      <c r="D46" s="4" t="s">
        <v>117</v>
      </c>
      <c r="E46" s="3" t="s">
        <v>118</v>
      </c>
      <c r="F46" s="6">
        <v>12</v>
      </c>
      <c r="G46" s="6">
        <v>32.79</v>
      </c>
      <c r="H46" s="6">
        <f>ROUND(F46*G46,2)</f>
        <v>393.48</v>
      </c>
    </row>
    <row r="47" outlineLevel="1" spans="1:8">
      <c r="A47" s="3">
        <v>3</v>
      </c>
      <c r="B47" s="3" t="s">
        <v>29</v>
      </c>
      <c r="C47" s="4" t="s">
        <v>119</v>
      </c>
      <c r="D47" s="4"/>
      <c r="E47" s="3" t="s">
        <v>120</v>
      </c>
      <c r="F47" s="6">
        <v>1</v>
      </c>
      <c r="G47" s="6">
        <v>436</v>
      </c>
      <c r="H47" s="6">
        <f>ROUND(F47*G47,2)</f>
        <v>436</v>
      </c>
    </row>
    <row r="48" s="1" customFormat="1" spans="1:8">
      <c r="A48" s="3"/>
      <c r="B48" s="3"/>
      <c r="C48" s="4" t="s">
        <v>44</v>
      </c>
      <c r="D48" s="4"/>
      <c r="E48" s="3"/>
      <c r="F48" s="6"/>
      <c r="G48" s="6"/>
      <c r="H48" s="6">
        <f>SUM(H45:H47)</f>
        <v>2627.98</v>
      </c>
    </row>
    <row r="49" spans="1:8">
      <c r="A49" s="3" t="s">
        <v>121</v>
      </c>
      <c r="B49" s="3"/>
      <c r="C49" s="3"/>
      <c r="D49" s="3"/>
      <c r="E49" s="3"/>
      <c r="F49" s="3"/>
      <c r="G49" s="3"/>
      <c r="H49" s="6">
        <f>H12+H16+H26+H31+H35+H39+H43+H48</f>
        <v>199501.87</v>
      </c>
    </row>
  </sheetData>
  <mergeCells count="25">
    <mergeCell ref="G3:H3"/>
    <mergeCell ref="C5:D5"/>
    <mergeCell ref="C12:D12"/>
    <mergeCell ref="C13:D13"/>
    <mergeCell ref="C16:D16"/>
    <mergeCell ref="C17:D17"/>
    <mergeCell ref="C26:D26"/>
    <mergeCell ref="C27:D27"/>
    <mergeCell ref="C31:D31"/>
    <mergeCell ref="C32:D32"/>
    <mergeCell ref="C35:D35"/>
    <mergeCell ref="C36:D36"/>
    <mergeCell ref="C39:D39"/>
    <mergeCell ref="C40:D40"/>
    <mergeCell ref="C43:D43"/>
    <mergeCell ref="C44:D44"/>
    <mergeCell ref="C48:D48"/>
    <mergeCell ref="A49:F49"/>
    <mergeCell ref="A3:A4"/>
    <mergeCell ref="B3:B4"/>
    <mergeCell ref="C3:C4"/>
    <mergeCell ref="D3:D4"/>
    <mergeCell ref="E3:E4"/>
    <mergeCell ref="F3:F4"/>
    <mergeCell ref="A1:H2"/>
  </mergeCells>
  <pageMargins left="0.75" right="0.75" top="1" bottom="1" header="0.5" footer="0.5"/>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H33"/>
  <sheetViews>
    <sheetView workbookViewId="0">
      <selection activeCell="M6" sqref="M6"/>
    </sheetView>
  </sheetViews>
  <sheetFormatPr defaultColWidth="21.6666666666667" defaultRowHeight="11.25" outlineLevelCol="7"/>
  <cols>
    <col min="1" max="3" width="16" style="1" customWidth="1"/>
    <col min="4" max="4" width="35.5" style="1" customWidth="1"/>
    <col min="5" max="8" width="16" style="1" customWidth="1"/>
    <col min="9" max="16375" width="21.6666666666667" style="1" customWidth="1"/>
    <col min="16376" max="16384" width="21.6666666666667" style="1"/>
  </cols>
  <sheetData>
    <row r="1" spans="1:8">
      <c r="A1" s="2" t="s">
        <v>122</v>
      </c>
      <c r="B1" s="2"/>
      <c r="C1" s="2"/>
      <c r="D1" s="2"/>
      <c r="E1" s="2"/>
      <c r="F1" s="2"/>
      <c r="G1" s="2"/>
      <c r="H1" s="2"/>
    </row>
    <row r="2" ht="44" customHeight="1" spans="1:8">
      <c r="A2" s="2"/>
      <c r="B2" s="2"/>
      <c r="C2" s="2"/>
      <c r="D2" s="2"/>
      <c r="E2" s="2"/>
      <c r="F2" s="2"/>
      <c r="G2" s="2"/>
      <c r="H2" s="2"/>
    </row>
    <row r="3" spans="1:8">
      <c r="A3" s="3" t="s">
        <v>1</v>
      </c>
      <c r="B3" s="3" t="s">
        <v>15</v>
      </c>
      <c r="C3" s="3" t="s">
        <v>16</v>
      </c>
      <c r="D3" s="3" t="s">
        <v>17</v>
      </c>
      <c r="E3" s="3" t="s">
        <v>18</v>
      </c>
      <c r="F3" s="3" t="s">
        <v>19</v>
      </c>
      <c r="G3" s="3" t="s">
        <v>20</v>
      </c>
      <c r="H3" s="3"/>
    </row>
    <row r="4" spans="1:8">
      <c r="A4" s="3"/>
      <c r="B4" s="3"/>
      <c r="C4" s="3"/>
      <c r="D4" s="3"/>
      <c r="E4" s="3"/>
      <c r="F4" s="3"/>
      <c r="G4" s="3" t="s">
        <v>21</v>
      </c>
      <c r="H4" s="3" t="s">
        <v>22</v>
      </c>
    </row>
    <row r="5" spans="1:8">
      <c r="A5" s="3"/>
      <c r="B5" s="3"/>
      <c r="C5" s="4" t="s">
        <v>123</v>
      </c>
      <c r="D5" s="4"/>
      <c r="E5" s="5"/>
      <c r="F5" s="5"/>
      <c r="G5" s="5"/>
      <c r="H5" s="5"/>
    </row>
    <row r="6" ht="202.5" outlineLevel="1" spans="1:8">
      <c r="A6" s="3">
        <v>1</v>
      </c>
      <c r="B6" s="3" t="s">
        <v>124</v>
      </c>
      <c r="C6" s="4" t="s">
        <v>125</v>
      </c>
      <c r="D6" s="4" t="s">
        <v>126</v>
      </c>
      <c r="E6" s="3" t="s">
        <v>127</v>
      </c>
      <c r="F6" s="6">
        <v>1</v>
      </c>
      <c r="G6" s="6">
        <v>3000</v>
      </c>
      <c r="H6" s="6">
        <f>ROUND(F6*G6,2)</f>
        <v>3000</v>
      </c>
    </row>
    <row r="7" ht="90" outlineLevel="1" spans="1:8">
      <c r="A7" s="3">
        <v>2</v>
      </c>
      <c r="B7" s="3" t="s">
        <v>128</v>
      </c>
      <c r="C7" s="4" t="s">
        <v>129</v>
      </c>
      <c r="D7" s="4" t="s">
        <v>130</v>
      </c>
      <c r="E7" s="3" t="s">
        <v>131</v>
      </c>
      <c r="F7" s="6">
        <v>150</v>
      </c>
      <c r="G7" s="6">
        <v>23.6</v>
      </c>
      <c r="H7" s="6">
        <f>ROUND(F7*G7,2)</f>
        <v>3540</v>
      </c>
    </row>
    <row r="8" ht="90" outlineLevel="1" spans="1:8">
      <c r="A8" s="3">
        <v>3</v>
      </c>
      <c r="B8" s="3" t="s">
        <v>132</v>
      </c>
      <c r="C8" s="4" t="s">
        <v>133</v>
      </c>
      <c r="D8" s="4" t="s">
        <v>134</v>
      </c>
      <c r="E8" s="3" t="s">
        <v>131</v>
      </c>
      <c r="F8" s="6">
        <v>141.5</v>
      </c>
      <c r="G8" s="6">
        <v>11.99</v>
      </c>
      <c r="H8" s="6">
        <f t="shared" ref="H8:H17" si="0">ROUND(F8*G8,2)</f>
        <v>1696.59</v>
      </c>
    </row>
    <row r="9" ht="112.5" outlineLevel="1" spans="1:8">
      <c r="A9" s="3">
        <v>4</v>
      </c>
      <c r="B9" s="3" t="s">
        <v>135</v>
      </c>
      <c r="C9" s="4" t="s">
        <v>136</v>
      </c>
      <c r="D9" s="4" t="s">
        <v>137</v>
      </c>
      <c r="E9" s="3" t="s">
        <v>131</v>
      </c>
      <c r="F9" s="6">
        <v>300</v>
      </c>
      <c r="G9" s="6">
        <v>19.18</v>
      </c>
      <c r="H9" s="6">
        <f t="shared" si="0"/>
        <v>5754</v>
      </c>
    </row>
    <row r="10" ht="112.5" outlineLevel="1" spans="1:8">
      <c r="A10" s="3">
        <v>5</v>
      </c>
      <c r="B10" s="3" t="s">
        <v>138</v>
      </c>
      <c r="C10" s="4" t="s">
        <v>139</v>
      </c>
      <c r="D10" s="4" t="s">
        <v>137</v>
      </c>
      <c r="E10" s="3" t="s">
        <v>131</v>
      </c>
      <c r="F10" s="6">
        <v>15</v>
      </c>
      <c r="G10" s="6">
        <v>4.9</v>
      </c>
      <c r="H10" s="6">
        <f t="shared" si="0"/>
        <v>73.5</v>
      </c>
    </row>
    <row r="11" ht="78.75" outlineLevel="1" spans="1:8">
      <c r="A11" s="3">
        <v>6</v>
      </c>
      <c r="B11" s="3" t="s">
        <v>140</v>
      </c>
      <c r="C11" s="4" t="s">
        <v>141</v>
      </c>
      <c r="D11" s="4" t="s">
        <v>142</v>
      </c>
      <c r="E11" s="3" t="s">
        <v>131</v>
      </c>
      <c r="F11" s="6">
        <v>424.5</v>
      </c>
      <c r="G11" s="6">
        <v>3.17</v>
      </c>
      <c r="H11" s="6">
        <f t="shared" si="0"/>
        <v>1345.67</v>
      </c>
    </row>
    <row r="12" ht="78.75" outlineLevel="1" spans="1:8">
      <c r="A12" s="3">
        <v>7</v>
      </c>
      <c r="B12" s="3" t="s">
        <v>143</v>
      </c>
      <c r="C12" s="4" t="s">
        <v>144</v>
      </c>
      <c r="D12" s="4" t="s">
        <v>145</v>
      </c>
      <c r="E12" s="3" t="s">
        <v>131</v>
      </c>
      <c r="F12" s="6">
        <v>120</v>
      </c>
      <c r="G12" s="6">
        <v>4.41</v>
      </c>
      <c r="H12" s="6">
        <f t="shared" si="0"/>
        <v>529.2</v>
      </c>
    </row>
    <row r="13" ht="90" outlineLevel="1" spans="1:8">
      <c r="A13" s="3">
        <v>8</v>
      </c>
      <c r="B13" s="3" t="s">
        <v>146</v>
      </c>
      <c r="C13" s="4" t="s">
        <v>147</v>
      </c>
      <c r="D13" s="4" t="s">
        <v>148</v>
      </c>
      <c r="E13" s="3" t="s">
        <v>149</v>
      </c>
      <c r="F13" s="6">
        <v>40</v>
      </c>
      <c r="G13" s="6">
        <v>132</v>
      </c>
      <c r="H13" s="6">
        <f t="shared" si="0"/>
        <v>5280</v>
      </c>
    </row>
    <row r="14" ht="90" outlineLevel="1" spans="1:8">
      <c r="A14" s="3">
        <v>9</v>
      </c>
      <c r="B14" s="3" t="s">
        <v>150</v>
      </c>
      <c r="C14" s="4" t="s">
        <v>151</v>
      </c>
      <c r="D14" s="4" t="s">
        <v>152</v>
      </c>
      <c r="E14" s="3" t="s">
        <v>153</v>
      </c>
      <c r="F14" s="6">
        <v>1</v>
      </c>
      <c r="G14" s="6">
        <v>739.24</v>
      </c>
      <c r="H14" s="6">
        <f t="shared" si="0"/>
        <v>739.24</v>
      </c>
    </row>
    <row r="15" ht="78.75" outlineLevel="1" spans="1:8">
      <c r="A15" s="3">
        <v>10</v>
      </c>
      <c r="B15" s="3" t="s">
        <v>154</v>
      </c>
      <c r="C15" s="4" t="s">
        <v>155</v>
      </c>
      <c r="D15" s="4" t="s">
        <v>156</v>
      </c>
      <c r="E15" s="3" t="s">
        <v>153</v>
      </c>
      <c r="F15" s="6">
        <v>15</v>
      </c>
      <c r="G15" s="6">
        <v>11.11</v>
      </c>
      <c r="H15" s="6">
        <f t="shared" si="0"/>
        <v>166.65</v>
      </c>
    </row>
    <row r="16" ht="90" outlineLevel="1" spans="1:8">
      <c r="A16" s="3">
        <v>11</v>
      </c>
      <c r="B16" s="3" t="s">
        <v>157</v>
      </c>
      <c r="C16" s="4" t="s">
        <v>158</v>
      </c>
      <c r="D16" s="4" t="s">
        <v>159</v>
      </c>
      <c r="E16" s="3" t="s">
        <v>153</v>
      </c>
      <c r="F16" s="6">
        <v>3</v>
      </c>
      <c r="G16" s="6">
        <v>6.69</v>
      </c>
      <c r="H16" s="6">
        <f t="shared" si="0"/>
        <v>20.07</v>
      </c>
    </row>
    <row r="17" ht="90" outlineLevel="1" spans="1:8">
      <c r="A17" s="3">
        <v>12</v>
      </c>
      <c r="B17" s="3" t="s">
        <v>160</v>
      </c>
      <c r="C17" s="4" t="s">
        <v>161</v>
      </c>
      <c r="D17" s="4" t="s">
        <v>162</v>
      </c>
      <c r="E17" s="3" t="s">
        <v>153</v>
      </c>
      <c r="F17" s="6">
        <v>1</v>
      </c>
      <c r="G17" s="6">
        <v>147.48</v>
      </c>
      <c r="H17" s="6">
        <f t="shared" si="0"/>
        <v>147.48</v>
      </c>
    </row>
    <row r="18" s="1" customFormat="1" spans="1:8">
      <c r="A18" s="3"/>
      <c r="B18" s="3"/>
      <c r="C18" s="4" t="s">
        <v>44</v>
      </c>
      <c r="D18" s="4"/>
      <c r="E18" s="3"/>
      <c r="F18" s="6"/>
      <c r="G18" s="6"/>
      <c r="H18" s="6">
        <f>SUM(H6:H17)</f>
        <v>22292.4</v>
      </c>
    </row>
    <row r="19" spans="1:8">
      <c r="A19" s="3"/>
      <c r="B19" s="3"/>
      <c r="C19" s="4" t="s">
        <v>163</v>
      </c>
      <c r="D19" s="4"/>
      <c r="E19" s="5"/>
      <c r="F19" s="5"/>
      <c r="G19" s="5"/>
      <c r="H19" s="5"/>
    </row>
    <row r="20" ht="112.5" outlineLevel="1" spans="1:8">
      <c r="A20" s="3">
        <v>1</v>
      </c>
      <c r="B20" s="3" t="s">
        <v>164</v>
      </c>
      <c r="C20" s="4" t="s">
        <v>165</v>
      </c>
      <c r="D20" s="4" t="s">
        <v>166</v>
      </c>
      <c r="E20" s="3" t="s">
        <v>131</v>
      </c>
      <c r="F20" s="6">
        <v>80.4</v>
      </c>
      <c r="G20" s="6">
        <v>8.39</v>
      </c>
      <c r="H20" s="6">
        <f t="shared" ref="H20:H25" si="1">ROUND(F20*G20,2)</f>
        <v>674.56</v>
      </c>
    </row>
    <row r="21" ht="112.5" outlineLevel="1" spans="1:8">
      <c r="A21" s="3">
        <v>2</v>
      </c>
      <c r="B21" s="3" t="s">
        <v>167</v>
      </c>
      <c r="C21" s="4" t="s">
        <v>168</v>
      </c>
      <c r="D21" s="4" t="s">
        <v>169</v>
      </c>
      <c r="E21" s="3" t="s">
        <v>131</v>
      </c>
      <c r="F21" s="6">
        <v>140</v>
      </c>
      <c r="G21" s="6">
        <v>7.68</v>
      </c>
      <c r="H21" s="6">
        <f t="shared" si="1"/>
        <v>1075.2</v>
      </c>
    </row>
    <row r="22" ht="78.75" outlineLevel="1" spans="1:8">
      <c r="A22" s="3">
        <v>3</v>
      </c>
      <c r="B22" s="3" t="s">
        <v>170</v>
      </c>
      <c r="C22" s="4" t="s">
        <v>171</v>
      </c>
      <c r="D22" s="4" t="s">
        <v>172</v>
      </c>
      <c r="E22" s="3" t="s">
        <v>173</v>
      </c>
      <c r="F22" s="6">
        <v>12</v>
      </c>
      <c r="G22" s="6">
        <v>43.79</v>
      </c>
      <c r="H22" s="6">
        <f t="shared" si="1"/>
        <v>525.48</v>
      </c>
    </row>
    <row r="23" ht="56.25" outlineLevel="1" spans="1:8">
      <c r="A23" s="3">
        <v>4</v>
      </c>
      <c r="B23" s="3" t="s">
        <v>174</v>
      </c>
      <c r="C23" s="4" t="s">
        <v>175</v>
      </c>
      <c r="D23" s="4" t="s">
        <v>176</v>
      </c>
      <c r="E23" s="3" t="s">
        <v>114</v>
      </c>
      <c r="F23" s="6">
        <v>1</v>
      </c>
      <c r="G23" s="6">
        <v>121.1</v>
      </c>
      <c r="H23" s="6">
        <f t="shared" si="1"/>
        <v>121.1</v>
      </c>
    </row>
    <row r="24" ht="56.25" outlineLevel="1" spans="1:8">
      <c r="A24" s="3">
        <v>5</v>
      </c>
      <c r="B24" s="3" t="s">
        <v>177</v>
      </c>
      <c r="C24" s="4" t="s">
        <v>178</v>
      </c>
      <c r="D24" s="4" t="s">
        <v>179</v>
      </c>
      <c r="E24" s="3" t="s">
        <v>114</v>
      </c>
      <c r="F24" s="6">
        <v>2</v>
      </c>
      <c r="G24" s="6">
        <v>14.99</v>
      </c>
      <c r="H24" s="6">
        <f t="shared" si="1"/>
        <v>29.98</v>
      </c>
    </row>
    <row r="25" ht="56.25" outlineLevel="1" spans="1:8">
      <c r="A25" s="3">
        <v>6</v>
      </c>
      <c r="B25" s="3" t="s">
        <v>180</v>
      </c>
      <c r="C25" s="4" t="s">
        <v>181</v>
      </c>
      <c r="D25" s="4" t="s">
        <v>182</v>
      </c>
      <c r="E25" s="3" t="s">
        <v>183</v>
      </c>
      <c r="F25" s="6">
        <v>1</v>
      </c>
      <c r="G25" s="6">
        <v>1054.83</v>
      </c>
      <c r="H25" s="6">
        <f t="shared" si="1"/>
        <v>1054.83</v>
      </c>
    </row>
    <row r="26" s="1" customFormat="1" spans="1:8">
      <c r="A26" s="3"/>
      <c r="B26" s="3"/>
      <c r="C26" s="4" t="s">
        <v>44</v>
      </c>
      <c r="D26" s="4"/>
      <c r="E26" s="3"/>
      <c r="F26" s="6"/>
      <c r="G26" s="6"/>
      <c r="H26" s="6">
        <f>SUM(H20:H25)</f>
        <v>3481.15</v>
      </c>
    </row>
    <row r="27" spans="1:8">
      <c r="A27" s="3" t="s">
        <v>121</v>
      </c>
      <c r="B27" s="3"/>
      <c r="C27" s="3"/>
      <c r="D27" s="3"/>
      <c r="E27" s="3"/>
      <c r="F27" s="3"/>
      <c r="G27" s="3"/>
      <c r="H27" s="6">
        <f>H18+H26</f>
        <v>25773.55</v>
      </c>
    </row>
    <row r="33" spans="5:5">
      <c r="E33" s="1" t="s">
        <v>184</v>
      </c>
    </row>
  </sheetData>
  <mergeCells count="13">
    <mergeCell ref="G3:H3"/>
    <mergeCell ref="C5:D5"/>
    <mergeCell ref="C18:D18"/>
    <mergeCell ref="C19:D19"/>
    <mergeCell ref="C26:D26"/>
    <mergeCell ref="A27:F27"/>
    <mergeCell ref="A3:A4"/>
    <mergeCell ref="B3:B4"/>
    <mergeCell ref="C3:C4"/>
    <mergeCell ref="D3:D4"/>
    <mergeCell ref="E3:E4"/>
    <mergeCell ref="F3:F4"/>
    <mergeCell ref="A1:H2"/>
  </mergeCells>
  <pageMargins left="0.75" right="0.75" top="1" bottom="1" header="0.5" footer="0.5"/>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H34"/>
  <sheetViews>
    <sheetView topLeftCell="B1" workbookViewId="0">
      <selection activeCell="I6" sqref="I6"/>
    </sheetView>
  </sheetViews>
  <sheetFormatPr defaultColWidth="15.6666666666667" defaultRowHeight="11.25" outlineLevelCol="7"/>
  <cols>
    <col min="1" max="3" width="15.6666666666667" style="1" customWidth="1"/>
    <col min="4" max="4" width="36.8333333333333" style="1" customWidth="1"/>
    <col min="5" max="16374" width="15.6666666666667" style="1" customWidth="1"/>
    <col min="16375" max="16384" width="15.6666666666667" style="1"/>
  </cols>
  <sheetData>
    <row r="1" spans="1:8">
      <c r="A1" s="2" t="s">
        <v>185</v>
      </c>
      <c r="B1" s="2"/>
      <c r="C1" s="2"/>
      <c r="D1" s="2"/>
      <c r="E1" s="2"/>
      <c r="F1" s="2"/>
      <c r="G1" s="2"/>
      <c r="H1" s="2"/>
    </row>
    <row r="2" ht="50" customHeight="1" spans="1:8">
      <c r="A2" s="2"/>
      <c r="B2" s="2"/>
      <c r="C2" s="2"/>
      <c r="D2" s="2"/>
      <c r="E2" s="2"/>
      <c r="F2" s="2"/>
      <c r="G2" s="2"/>
      <c r="H2" s="2"/>
    </row>
    <row r="3" spans="1:8">
      <c r="A3" s="3" t="s">
        <v>1</v>
      </c>
      <c r="B3" s="3" t="s">
        <v>15</v>
      </c>
      <c r="C3" s="3" t="s">
        <v>16</v>
      </c>
      <c r="D3" s="3" t="s">
        <v>17</v>
      </c>
      <c r="E3" s="3" t="s">
        <v>18</v>
      </c>
      <c r="F3" s="3" t="s">
        <v>19</v>
      </c>
      <c r="G3" s="3" t="s">
        <v>20</v>
      </c>
      <c r="H3" s="3"/>
    </row>
    <row r="4" spans="1:8">
      <c r="A4" s="3"/>
      <c r="B4" s="3"/>
      <c r="C4" s="3"/>
      <c r="D4" s="3"/>
      <c r="E4" s="3"/>
      <c r="F4" s="3"/>
      <c r="G4" s="3" t="s">
        <v>21</v>
      </c>
      <c r="H4" s="3" t="s">
        <v>22</v>
      </c>
    </row>
    <row r="5" spans="1:8">
      <c r="A5" s="3"/>
      <c r="B5" s="3" t="s">
        <v>23</v>
      </c>
      <c r="C5" s="4" t="s">
        <v>24</v>
      </c>
      <c r="D5" s="4"/>
      <c r="E5" s="5"/>
      <c r="F5" s="5"/>
      <c r="G5" s="5"/>
      <c r="H5" s="5"/>
    </row>
    <row r="6" ht="135" outlineLevel="1" spans="1:8">
      <c r="A6" s="3">
        <v>1</v>
      </c>
      <c r="B6" s="3" t="s">
        <v>186</v>
      </c>
      <c r="C6" s="4" t="s">
        <v>30</v>
      </c>
      <c r="D6" s="4" t="s">
        <v>31</v>
      </c>
      <c r="E6" s="3" t="s">
        <v>28</v>
      </c>
      <c r="F6" s="6">
        <v>17.28</v>
      </c>
      <c r="G6" s="6">
        <v>34.48</v>
      </c>
      <c r="H6" s="6">
        <f t="shared" ref="H6:H10" si="0">ROUND(F6*G6,2)</f>
        <v>595.81</v>
      </c>
    </row>
    <row r="7" ht="123.75" outlineLevel="1" spans="1:8">
      <c r="A7" s="3">
        <v>2</v>
      </c>
      <c r="B7" s="3" t="s">
        <v>187</v>
      </c>
      <c r="C7" s="4" t="s">
        <v>33</v>
      </c>
      <c r="D7" s="4" t="s">
        <v>34</v>
      </c>
      <c r="E7" s="3" t="s">
        <v>28</v>
      </c>
      <c r="F7" s="6">
        <v>6.43</v>
      </c>
      <c r="G7" s="6">
        <v>14.64</v>
      </c>
      <c r="H7" s="6">
        <f t="shared" si="0"/>
        <v>94.14</v>
      </c>
    </row>
    <row r="8" ht="78.75" outlineLevel="1" spans="1:8">
      <c r="A8" s="3">
        <v>3</v>
      </c>
      <c r="B8" s="3" t="s">
        <v>188</v>
      </c>
      <c r="C8" s="4" t="s">
        <v>36</v>
      </c>
      <c r="D8" s="4" t="s">
        <v>37</v>
      </c>
      <c r="E8" s="3" t="s">
        <v>28</v>
      </c>
      <c r="F8" s="6">
        <v>10.85</v>
      </c>
      <c r="G8" s="6">
        <v>5.94</v>
      </c>
      <c r="H8" s="6">
        <f t="shared" si="0"/>
        <v>64.45</v>
      </c>
    </row>
    <row r="9" ht="78.75" outlineLevel="1" spans="1:8">
      <c r="A9" s="3">
        <v>4</v>
      </c>
      <c r="B9" s="3" t="s">
        <v>189</v>
      </c>
      <c r="C9" s="4" t="s">
        <v>39</v>
      </c>
      <c r="D9" s="4" t="s">
        <v>40</v>
      </c>
      <c r="E9" s="3" t="s">
        <v>28</v>
      </c>
      <c r="F9" s="6">
        <f>10.85*9</f>
        <v>97.65</v>
      </c>
      <c r="G9" s="6">
        <v>1.3</v>
      </c>
      <c r="H9" s="6">
        <f t="shared" si="0"/>
        <v>126.95</v>
      </c>
    </row>
    <row r="10" ht="45" outlineLevel="1" spans="1:8">
      <c r="A10" s="3">
        <v>5</v>
      </c>
      <c r="B10" s="3" t="s">
        <v>190</v>
      </c>
      <c r="C10" s="4" t="s">
        <v>42</v>
      </c>
      <c r="D10" s="4" t="s">
        <v>43</v>
      </c>
      <c r="E10" s="3" t="s">
        <v>28</v>
      </c>
      <c r="F10" s="6">
        <v>10.85</v>
      </c>
      <c r="G10" s="6">
        <v>10</v>
      </c>
      <c r="H10" s="6">
        <f t="shared" si="0"/>
        <v>108.5</v>
      </c>
    </row>
    <row r="11" s="1" customFormat="1" spans="1:8">
      <c r="A11" s="3"/>
      <c r="B11" s="3"/>
      <c r="C11" s="4" t="s">
        <v>44</v>
      </c>
      <c r="D11" s="4"/>
      <c r="E11" s="3"/>
      <c r="F11" s="6"/>
      <c r="G11" s="6"/>
      <c r="H11" s="6">
        <f>SUM(H6:H10)</f>
        <v>989.85</v>
      </c>
    </row>
    <row r="12" spans="1:8">
      <c r="A12" s="3"/>
      <c r="B12" s="3" t="s">
        <v>45</v>
      </c>
      <c r="C12" s="4" t="s">
        <v>46</v>
      </c>
      <c r="D12" s="4"/>
      <c r="E12" s="5"/>
      <c r="F12" s="5"/>
      <c r="G12" s="5"/>
      <c r="H12" s="5"/>
    </row>
    <row r="13" ht="112.5" outlineLevel="1" spans="1:8">
      <c r="A13" s="3">
        <v>1</v>
      </c>
      <c r="B13" s="3" t="s">
        <v>191</v>
      </c>
      <c r="C13" s="4" t="s">
        <v>48</v>
      </c>
      <c r="D13" s="4" t="s">
        <v>49</v>
      </c>
      <c r="E13" s="3" t="s">
        <v>28</v>
      </c>
      <c r="F13" s="6">
        <v>20.61</v>
      </c>
      <c r="G13" s="6">
        <v>459.63</v>
      </c>
      <c r="H13" s="6">
        <f t="shared" ref="H13:H19" si="1">ROUND(F13*G13,2)</f>
        <v>9472.97</v>
      </c>
    </row>
    <row r="14" ht="101.25" outlineLevel="1" spans="1:8">
      <c r="A14" s="3">
        <v>2</v>
      </c>
      <c r="B14" s="3" t="s">
        <v>192</v>
      </c>
      <c r="C14" s="4" t="s">
        <v>193</v>
      </c>
      <c r="D14" s="4" t="s">
        <v>194</v>
      </c>
      <c r="E14" s="3" t="s">
        <v>28</v>
      </c>
      <c r="F14" s="6">
        <v>30.88</v>
      </c>
      <c r="G14" s="6">
        <v>459.63</v>
      </c>
      <c r="H14" s="6">
        <f t="shared" si="1"/>
        <v>14193.37</v>
      </c>
    </row>
    <row r="15" s="1" customFormat="1" spans="1:8">
      <c r="A15" s="3"/>
      <c r="B15" s="3"/>
      <c r="C15" s="4" t="s">
        <v>44</v>
      </c>
      <c r="D15" s="4"/>
      <c r="E15" s="3"/>
      <c r="F15" s="6"/>
      <c r="G15" s="6"/>
      <c r="H15" s="6">
        <f>SUM(H13:H14)</f>
        <v>23666.34</v>
      </c>
    </row>
    <row r="16" spans="1:8">
      <c r="A16" s="3"/>
      <c r="B16" s="3" t="s">
        <v>53</v>
      </c>
      <c r="C16" s="4" t="s">
        <v>54</v>
      </c>
      <c r="D16" s="4"/>
      <c r="E16" s="5"/>
      <c r="F16" s="5"/>
      <c r="G16" s="5"/>
      <c r="H16" s="5"/>
    </row>
    <row r="17" ht="67.5" outlineLevel="1" spans="1:8">
      <c r="A17" s="3">
        <v>1</v>
      </c>
      <c r="B17" s="3" t="s">
        <v>195</v>
      </c>
      <c r="C17" s="4" t="s">
        <v>56</v>
      </c>
      <c r="D17" s="4" t="s">
        <v>196</v>
      </c>
      <c r="E17" s="3" t="s">
        <v>28</v>
      </c>
      <c r="F17" s="6">
        <v>4.42</v>
      </c>
      <c r="G17" s="6">
        <v>364.02</v>
      </c>
      <c r="H17" s="6">
        <f t="shared" si="1"/>
        <v>1608.97</v>
      </c>
    </row>
    <row r="18" ht="112.5" outlineLevel="1" spans="1:8">
      <c r="A18" s="3">
        <v>2</v>
      </c>
      <c r="B18" s="3" t="s">
        <v>197</v>
      </c>
      <c r="C18" s="4" t="s">
        <v>198</v>
      </c>
      <c r="D18" s="4" t="s">
        <v>199</v>
      </c>
      <c r="E18" s="3" t="s">
        <v>28</v>
      </c>
      <c r="F18" s="6">
        <v>4.89</v>
      </c>
      <c r="G18" s="6">
        <v>846.28</v>
      </c>
      <c r="H18" s="6">
        <f t="shared" si="1"/>
        <v>4138.31</v>
      </c>
    </row>
    <row r="19" ht="180" outlineLevel="1" spans="1:8">
      <c r="A19" s="3">
        <v>3</v>
      </c>
      <c r="B19" s="3" t="s">
        <v>200</v>
      </c>
      <c r="C19" s="4" t="s">
        <v>72</v>
      </c>
      <c r="D19" s="4" t="s">
        <v>73</v>
      </c>
      <c r="E19" s="3" t="s">
        <v>74</v>
      </c>
      <c r="F19" s="6">
        <v>0.052</v>
      </c>
      <c r="G19" s="6">
        <v>4702.39</v>
      </c>
      <c r="H19" s="6">
        <f t="shared" si="1"/>
        <v>244.52</v>
      </c>
    </row>
    <row r="20" s="1" customFormat="1" spans="1:8">
      <c r="A20" s="3"/>
      <c r="B20" s="3"/>
      <c r="C20" s="4" t="s">
        <v>44</v>
      </c>
      <c r="D20" s="4"/>
      <c r="E20" s="3"/>
      <c r="F20" s="6"/>
      <c r="G20" s="6"/>
      <c r="H20" s="6">
        <f>SUM(H17:H19)</f>
        <v>5991.8</v>
      </c>
    </row>
    <row r="21" spans="1:8">
      <c r="A21" s="3"/>
      <c r="B21" s="3" t="s">
        <v>201</v>
      </c>
      <c r="C21" s="4" t="s">
        <v>202</v>
      </c>
      <c r="D21" s="4"/>
      <c r="E21" s="5"/>
      <c r="F21" s="5"/>
      <c r="G21" s="5"/>
      <c r="H21" s="5"/>
    </row>
    <row r="22" ht="135" outlineLevel="1" spans="1:8">
      <c r="A22" s="3">
        <v>1</v>
      </c>
      <c r="B22" s="3" t="s">
        <v>203</v>
      </c>
      <c r="C22" s="4" t="s">
        <v>204</v>
      </c>
      <c r="D22" s="4" t="s">
        <v>205</v>
      </c>
      <c r="E22" s="3" t="s">
        <v>91</v>
      </c>
      <c r="F22" s="6">
        <v>6.3</v>
      </c>
      <c r="G22" s="6">
        <v>556.92</v>
      </c>
      <c r="H22" s="6">
        <f>ROUND(F22*G22,2)</f>
        <v>3508.6</v>
      </c>
    </row>
    <row r="23" s="1" customFormat="1" spans="1:8">
      <c r="A23" s="3"/>
      <c r="B23" s="3"/>
      <c r="C23" s="4" t="s">
        <v>44</v>
      </c>
      <c r="D23" s="4"/>
      <c r="E23" s="3"/>
      <c r="F23" s="6"/>
      <c r="G23" s="6"/>
      <c r="H23" s="6">
        <f>SUM(H22:H22)</f>
        <v>3508.6</v>
      </c>
    </row>
    <row r="24" spans="1:8">
      <c r="A24" s="3"/>
      <c r="B24" s="3" t="s">
        <v>206</v>
      </c>
      <c r="C24" s="4" t="s">
        <v>207</v>
      </c>
      <c r="D24" s="4"/>
      <c r="E24" s="5"/>
      <c r="F24" s="5"/>
      <c r="G24" s="5"/>
      <c r="H24" s="5"/>
    </row>
    <row r="25" ht="101.25" outlineLevel="1" spans="1:8">
      <c r="A25" s="3">
        <v>1</v>
      </c>
      <c r="B25" s="3" t="s">
        <v>208</v>
      </c>
      <c r="C25" s="4" t="s">
        <v>209</v>
      </c>
      <c r="D25" s="4" t="s">
        <v>210</v>
      </c>
      <c r="E25" s="3" t="s">
        <v>91</v>
      </c>
      <c r="F25" s="6">
        <v>59.85</v>
      </c>
      <c r="G25" s="6">
        <v>42.49</v>
      </c>
      <c r="H25" s="6">
        <f t="shared" ref="H25:H29" si="2">ROUND(F25*G25,2)</f>
        <v>2543.03</v>
      </c>
    </row>
    <row r="26" s="1" customFormat="1" spans="1:8">
      <c r="A26" s="3"/>
      <c r="B26" s="3"/>
      <c r="C26" s="4" t="s">
        <v>44</v>
      </c>
      <c r="D26" s="4"/>
      <c r="E26" s="3"/>
      <c r="F26" s="6"/>
      <c r="G26" s="6"/>
      <c r="H26" s="6">
        <f>SUM(H25:H25)</f>
        <v>2543.03</v>
      </c>
    </row>
    <row r="27" spans="1:8">
      <c r="A27" s="3"/>
      <c r="B27" s="3" t="s">
        <v>102</v>
      </c>
      <c r="C27" s="4" t="s">
        <v>103</v>
      </c>
      <c r="D27" s="4"/>
      <c r="E27" s="5"/>
      <c r="F27" s="5"/>
      <c r="G27" s="5"/>
      <c r="H27" s="5"/>
    </row>
    <row r="28" ht="146.25" outlineLevel="1" spans="1:8">
      <c r="A28" s="3">
        <v>1</v>
      </c>
      <c r="B28" s="3" t="s">
        <v>211</v>
      </c>
      <c r="C28" s="4" t="s">
        <v>212</v>
      </c>
      <c r="D28" s="4" t="s">
        <v>213</v>
      </c>
      <c r="E28" s="3" t="s">
        <v>91</v>
      </c>
      <c r="F28" s="6">
        <v>79.59</v>
      </c>
      <c r="G28" s="6">
        <v>39.91</v>
      </c>
      <c r="H28" s="6">
        <f t="shared" si="2"/>
        <v>3176.44</v>
      </c>
    </row>
    <row r="29" ht="180" outlineLevel="1" spans="1:8">
      <c r="A29" s="3">
        <v>2</v>
      </c>
      <c r="B29" s="3" t="s">
        <v>214</v>
      </c>
      <c r="C29" s="4" t="s">
        <v>215</v>
      </c>
      <c r="D29" s="4" t="s">
        <v>216</v>
      </c>
      <c r="E29" s="3" t="s">
        <v>91</v>
      </c>
      <c r="F29" s="6">
        <v>108.36</v>
      </c>
      <c r="G29" s="6">
        <v>77.67</v>
      </c>
      <c r="H29" s="6">
        <f t="shared" si="2"/>
        <v>8416.32</v>
      </c>
    </row>
    <row r="30" s="1" customFormat="1" spans="1:8">
      <c r="A30" s="3"/>
      <c r="B30" s="3"/>
      <c r="C30" s="4" t="s">
        <v>44</v>
      </c>
      <c r="D30" s="4"/>
      <c r="E30" s="3"/>
      <c r="F30" s="6"/>
      <c r="G30" s="6"/>
      <c r="H30" s="6">
        <f>SUM(H28:H29)</f>
        <v>11592.76</v>
      </c>
    </row>
    <row r="31" spans="1:8">
      <c r="A31" s="3"/>
      <c r="B31" s="3" t="s">
        <v>217</v>
      </c>
      <c r="C31" s="4" t="s">
        <v>218</v>
      </c>
      <c r="D31" s="4"/>
      <c r="E31" s="5"/>
      <c r="F31" s="5"/>
      <c r="G31" s="5"/>
      <c r="H31" s="5"/>
    </row>
    <row r="32" ht="45" outlineLevel="1" spans="1:8">
      <c r="A32" s="3">
        <v>1</v>
      </c>
      <c r="B32" s="3" t="s">
        <v>219</v>
      </c>
      <c r="C32" s="4" t="s">
        <v>220</v>
      </c>
      <c r="D32" s="4" t="s">
        <v>221</v>
      </c>
      <c r="E32" s="3" t="s">
        <v>153</v>
      </c>
      <c r="F32" s="6">
        <v>10</v>
      </c>
      <c r="G32" s="6">
        <v>253.91</v>
      </c>
      <c r="H32" s="6">
        <f>ROUND(F32*G32,2)</f>
        <v>2539.1</v>
      </c>
    </row>
    <row r="33" s="1" customFormat="1" spans="1:8">
      <c r="A33" s="3"/>
      <c r="B33" s="3"/>
      <c r="C33" s="4" t="s">
        <v>44</v>
      </c>
      <c r="D33" s="4"/>
      <c r="E33" s="3"/>
      <c r="F33" s="6"/>
      <c r="G33" s="6"/>
      <c r="H33" s="6">
        <f>SUM(H32:H32)</f>
        <v>2539.1</v>
      </c>
    </row>
    <row r="34" spans="1:8">
      <c r="A34" s="3" t="s">
        <v>121</v>
      </c>
      <c r="B34" s="3"/>
      <c r="C34" s="3"/>
      <c r="D34" s="3"/>
      <c r="E34" s="3"/>
      <c r="F34" s="3"/>
      <c r="G34" s="3"/>
      <c r="H34" s="6">
        <f>H11+H15+H20+H23+H26+H30+H33</f>
        <v>50831.48</v>
      </c>
    </row>
  </sheetData>
  <mergeCells count="23">
    <mergeCell ref="G3:H3"/>
    <mergeCell ref="C5:D5"/>
    <mergeCell ref="C11:D11"/>
    <mergeCell ref="C12:D12"/>
    <mergeCell ref="C15:D15"/>
    <mergeCell ref="C16:D16"/>
    <mergeCell ref="C20:D20"/>
    <mergeCell ref="C21:D21"/>
    <mergeCell ref="C23:D23"/>
    <mergeCell ref="C24:D24"/>
    <mergeCell ref="C26:D26"/>
    <mergeCell ref="C27:D27"/>
    <mergeCell ref="C30:D30"/>
    <mergeCell ref="C31:D31"/>
    <mergeCell ref="C33:D33"/>
    <mergeCell ref="A34:F34"/>
    <mergeCell ref="A3:A4"/>
    <mergeCell ref="B3:B4"/>
    <mergeCell ref="C3:C4"/>
    <mergeCell ref="D3:D4"/>
    <mergeCell ref="E3:E4"/>
    <mergeCell ref="F3:F4"/>
    <mergeCell ref="A1:H2"/>
  </mergeCells>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限价汇总</vt:lpstr>
      <vt:lpstr>车棚-土建工程</vt:lpstr>
      <vt:lpstr>车棚-安装工程</vt:lpstr>
      <vt:lpstr>废料池（新增）</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cp:lastModifiedBy>
  <dcterms:created xsi:type="dcterms:W3CDTF">2025-09-05T17:47:00Z</dcterms:created>
  <dcterms:modified xsi:type="dcterms:W3CDTF">2025-10-20T03:43:29Z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C2CFB021A2E44C70B71EB9C888B26D6A_12</vt:lpwstr>
  </property>
  <property fmtid="{D5CDD505-2E9C-101B-9397-08002B2CF9AE}" pid="3" name="KSOProductBuildVer">
    <vt:lpwstr>2052-12.1.0.23125</vt:lpwstr>
  </property>
</Properties>
</file>